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s\OneDrive\Publiskā\Dokumenti-StExpeditus\"/>
    </mc:Choice>
  </mc:AlternateContent>
  <bookViews>
    <workbookView xWindow="0" yWindow="0" windowWidth="19200" windowHeight="8550" tabRatio="764"/>
  </bookViews>
  <sheets>
    <sheet name="1_ESfondi_14-20" sheetId="59" r:id="rId1"/>
    <sheet name="Darba_ESfondi_nekartots_14-20" sheetId="58" state="hidden" r:id="rId2"/>
    <sheet name="Budžeta_dinamika_14-20_G" sheetId="63" r:id="rId3"/>
    <sheet name="Budžeta dinamika 14-20" sheetId="62" state="hidden" r:id="rId4"/>
    <sheet name="2_EEZ_NOR detal" sheetId="18" r:id="rId5"/>
  </sheets>
  <definedNames>
    <definedName name="_xlnm._FilterDatabase" localSheetId="0" hidden="1">'1_ESfondi_14-20'!$A$62:$E$62</definedName>
    <definedName name="_xlnm._FilterDatabase" localSheetId="1" hidden="1">'Darba_ESfondi_nekartots_14-20'!$A$100:$I$100</definedName>
    <definedName name="BEx1SN982XNJWAE8R1C5LAN0U1PC" hidden="1">#REF!</definedName>
    <definedName name="BEx3L1THUNKYT6LNRLLN4JHRZ193" hidden="1">#REF!</definedName>
    <definedName name="BEx3UCFK18XLA1N4W6E6B50WP0WB" hidden="1">#REF!</definedName>
    <definedName name="BExB6TH82TXFK1WC3A83RKAAHACO" hidden="1">#REF!</definedName>
    <definedName name="BExBDW2M2C6QHY9ERSMV14QQ3I2H" hidden="1">#REF!</definedName>
    <definedName name="BExGWXE9O5FQKQ2SO9A1GXECN2H4" hidden="1">#REF!</definedName>
    <definedName name="BExIQY3JXTCT9WEUOHAY9228R4R1" hidden="1">#REF!</definedName>
    <definedName name="BExKLN2UUVPGWABCWS3FRYXQUE12" hidden="1">#REF!</definedName>
    <definedName name="BExKURJTI9ZX9CA2T31C895BD37Q" hidden="1">#REF!</definedName>
    <definedName name="BExMBMKSH1G33AW2I9L18RIN0G4D" hidden="1">#REF!</definedName>
    <definedName name="BExSCIWKJWH2HUV4CJ997T4F68QZ" hidden="1">#REF!</definedName>
    <definedName name="BExW02103CE58D1KGYZO2BLJBTBS" hidden="1">#REF!</definedName>
    <definedName name="BExZIPZ5YLUTWA75LAPMCGW5Y7NR" hidden="1">#REF!</definedName>
    <definedName name="_xlnm.Print_Area" localSheetId="0">'1_ESfondi_14-20'!$A$1:$E$80</definedName>
    <definedName name="_xlnm.Print_Area" localSheetId="4">'2_EEZ_NOR detal'!$A$1:$F$17</definedName>
    <definedName name="_xlnm.Print_Area" localSheetId="1">'Darba_ESfondi_nekartots_14-20'!$A$1:$E$121</definedName>
    <definedName name="_xlnm.Print_Titles" localSheetId="4">'2_EEZ_NOR detal'!$4:$5</definedName>
  </definedNames>
  <calcPr calcId="152511"/>
  <customWorkbookViews>
    <customWorkbookView name="es-dolbu - Personal View" guid="{1FF47C80-F651-4E42-885B-1F8E1FFCC440}" mergeInterval="0" personalView="1" maximized="1" xWindow="1" yWindow="1" windowWidth="1152" windowHeight="601" activeSheetId="1"/>
    <customWorkbookView name="fud-pieki - Personal View" guid="{48F53C54-26ED-4498-BCBB-7376D1A887C1}" mergeInterval="0" personalView="1" maximized="1" xWindow="1" yWindow="1" windowWidth="1152" windowHeight="604" tabRatio="377" activeSheetId="1"/>
    <customWorkbookView name="it-breik - Personal View" guid="{6F9E4125-6CA2-4775-9E1D-A77719FA7D6F}" mergeInterval="0" personalView="1" maximized="1" xWindow="1" yWindow="1" windowWidth="1280" windowHeight="763" activeSheetId="1"/>
    <customWorkbookView name="es-muran - Personal View" guid="{3902FF69-5969-4EC8-98F4-985D70930F41}" mergeInterval="0" personalView="1" maximized="1" xWindow="1" yWindow="1" windowWidth="1280" windowHeight="756" activeSheetId="1" showComments="commIndAndComment"/>
    <customWorkbookView name="it-berna - Personal View" guid="{CAC41510-2E38-4C06-8353-017F8D3929E4}" mergeInterval="0" personalView="1" maximized="1" xWindow="1" yWindow="1" windowWidth="1280" windowHeight="756" tabRatio="377" activeSheetId="1"/>
    <customWorkbookView name="es-murni - Personal View" guid="{34090FA9-38E0-4494-87B7-C5B198190FF7}" mergeInterval="0" personalView="1" maximized="1" xWindow="1" yWindow="1" windowWidth="1280" windowHeight="761" activeSheetId="1"/>
    <customWorkbookView name="Uldis Šalajevs - Personal View" guid="{183588F6-8974-42E4-9DC0-5BD25D4C0C33}" mergeInterval="0" personalView="1" maximized="1" xWindow="1" yWindow="1" windowWidth="1261" windowHeight="648" activeSheetId="1"/>
    <customWorkbookView name="es-sparn - Personal View" guid="{E6F704E0-5A97-4BA7-AAB9-A30A62D0C132}" mergeInterval="0" personalView="1" maximized="1" xWindow="1" yWindow="1" windowWidth="1280" windowHeight="726" tabRatio="377" activeSheetId="1"/>
    <customWorkbookView name="es-drazn - Personal View" guid="{9A8D3C78-8412-4796-A2E1-89E33138129F}" mergeInterval="0" personalView="1" maximized="1" xWindow="1" yWindow="1" windowWidth="1152" windowHeight="601" activeSheetId="1"/>
  </customWorkbookViews>
</workbook>
</file>

<file path=xl/calcChain.xml><?xml version="1.0" encoding="utf-8"?>
<calcChain xmlns="http://schemas.openxmlformats.org/spreadsheetml/2006/main">
  <c r="E8" i="18" l="1"/>
  <c r="D7" i="18" l="1"/>
  <c r="C7" i="18"/>
  <c r="F7" i="18" s="1"/>
  <c r="I4" i="62" l="1"/>
  <c r="H4" i="62"/>
  <c r="F14" i="18" l="1"/>
  <c r="E14" i="18"/>
  <c r="B11" i="59" l="1"/>
  <c r="B57" i="58" l="1"/>
  <c r="E13" i="18" l="1"/>
  <c r="E7" i="18" l="1"/>
  <c r="F9" i="18" l="1"/>
  <c r="E9" i="18"/>
  <c r="F13" i="18"/>
  <c r="F12" i="18"/>
  <c r="E12" i="18"/>
  <c r="F11" i="18"/>
  <c r="E11" i="18"/>
  <c r="F8" i="18"/>
  <c r="F10" i="18"/>
  <c r="E10" i="18"/>
  <c r="B15" i="58" l="1"/>
  <c r="C77" i="58" l="1"/>
  <c r="B77" i="58"/>
  <c r="E61" i="59" l="1"/>
  <c r="D61" i="59"/>
  <c r="D25" i="59" l="1"/>
  <c r="E25" i="59"/>
  <c r="C11" i="59"/>
  <c r="C118" i="58"/>
  <c r="B118" i="58"/>
  <c r="E24" i="58"/>
  <c r="D24" i="58"/>
  <c r="C15" i="58"/>
  <c r="E118" i="58" l="1"/>
  <c r="E15" i="58"/>
  <c r="D118" i="58" l="1"/>
  <c r="E12" i="59"/>
  <c r="D12" i="59"/>
  <c r="B117" i="58"/>
  <c r="C117" i="58"/>
  <c r="E23" i="58"/>
  <c r="D23" i="58"/>
  <c r="E117" i="58" l="1"/>
  <c r="D15" i="58"/>
  <c r="E17" i="59" l="1"/>
  <c r="D17" i="59"/>
  <c r="E22" i="58"/>
  <c r="D22" i="58"/>
  <c r="B47" i="59" l="1"/>
  <c r="E16" i="59"/>
  <c r="D16" i="59"/>
  <c r="E9" i="59"/>
  <c r="D9" i="59"/>
  <c r="B7" i="59"/>
  <c r="C7" i="59"/>
  <c r="B116" i="58"/>
  <c r="C116" i="58"/>
  <c r="E26" i="58"/>
  <c r="D26" i="58"/>
  <c r="E13" i="58"/>
  <c r="D13" i="58"/>
  <c r="B11" i="58"/>
  <c r="C11" i="58"/>
  <c r="E116" i="58" l="1"/>
  <c r="D19" i="59"/>
  <c r="E19" i="59"/>
  <c r="D116" i="58"/>
  <c r="D117" i="58"/>
  <c r="C30" i="58"/>
  <c r="B30" i="58"/>
  <c r="E20" i="58"/>
  <c r="D20" i="58"/>
  <c r="D57" i="59" l="1"/>
  <c r="E57" i="59"/>
  <c r="D55" i="59"/>
  <c r="E55" i="59"/>
  <c r="D56" i="59"/>
  <c r="E56" i="59"/>
  <c r="D51" i="59"/>
  <c r="E51" i="59"/>
  <c r="D52" i="59"/>
  <c r="E52" i="59"/>
  <c r="D49" i="59"/>
  <c r="E49" i="59"/>
  <c r="D48" i="59"/>
  <c r="E48" i="59"/>
  <c r="D53" i="59"/>
  <c r="E53" i="59"/>
  <c r="D50" i="59"/>
  <c r="E50" i="59"/>
  <c r="D54" i="59"/>
  <c r="E54" i="59"/>
  <c r="D58" i="59"/>
  <c r="E58" i="59"/>
  <c r="E23" i="59"/>
  <c r="D23" i="59"/>
  <c r="D11" i="59"/>
  <c r="E11" i="59" l="1"/>
  <c r="B115" i="58"/>
  <c r="C115" i="58"/>
  <c r="E21" i="58"/>
  <c r="D21" i="58"/>
  <c r="E115" i="58" l="1"/>
  <c r="D115" i="58"/>
  <c r="B26" i="59"/>
  <c r="C26" i="59"/>
  <c r="E38" i="59"/>
  <c r="D38" i="59"/>
  <c r="E37" i="58" l="1"/>
  <c r="D37" i="58"/>
  <c r="E20" i="59" l="1"/>
  <c r="C114" i="58" l="1"/>
  <c r="B114" i="58"/>
  <c r="E114" i="58" l="1"/>
  <c r="D114" i="58"/>
  <c r="E14" i="58" l="1"/>
  <c r="E12" i="58"/>
  <c r="E32" i="58"/>
  <c r="E33" i="58"/>
  <c r="E34" i="58"/>
  <c r="E35" i="58"/>
  <c r="E36" i="58"/>
  <c r="E38" i="58"/>
  <c r="E39" i="58"/>
  <c r="E40" i="58"/>
  <c r="E41" i="58"/>
  <c r="E42" i="58"/>
  <c r="E31" i="58"/>
  <c r="E17" i="58"/>
  <c r="E18" i="58"/>
  <c r="E19" i="58"/>
  <c r="E25" i="58"/>
  <c r="E27" i="58"/>
  <c r="E28" i="58"/>
  <c r="E29" i="58"/>
  <c r="E16" i="58"/>
  <c r="E27" i="59" l="1"/>
  <c r="D27" i="59"/>
  <c r="B119" i="58" l="1"/>
  <c r="C119" i="58"/>
  <c r="D38" i="58"/>
  <c r="E119" i="58" l="1"/>
  <c r="D119" i="58"/>
  <c r="E41" i="59" l="1"/>
  <c r="E43" i="59"/>
  <c r="E45" i="59"/>
  <c r="E35" i="59"/>
  <c r="E37" i="59"/>
  <c r="E31" i="59"/>
  <c r="E32" i="59"/>
  <c r="E28" i="59"/>
  <c r="E33" i="59"/>
  <c r="E30" i="59"/>
  <c r="E34" i="59"/>
  <c r="E29" i="59"/>
  <c r="E36" i="59"/>
  <c r="E8" i="59"/>
  <c r="E10" i="59"/>
  <c r="E15" i="59"/>
  <c r="E13" i="59"/>
  <c r="E24" i="59"/>
  <c r="E14" i="59"/>
  <c r="E18" i="59"/>
  <c r="E21" i="59"/>
  <c r="D21" i="59"/>
  <c r="D28" i="58"/>
  <c r="D41" i="59" l="1"/>
  <c r="C47" i="59" l="1"/>
  <c r="E47" i="59" s="1"/>
  <c r="D45" i="58" l="1"/>
  <c r="E45" i="58"/>
  <c r="E22" i="59" l="1"/>
  <c r="D18" i="59"/>
  <c r="D24" i="59"/>
  <c r="D19" i="58" l="1"/>
  <c r="D25" i="58"/>
  <c r="E72" i="58"/>
  <c r="C48" i="58" l="1"/>
  <c r="E49" i="58"/>
  <c r="B40" i="59"/>
  <c r="C40" i="59"/>
  <c r="D33" i="59"/>
  <c r="C61" i="59"/>
  <c r="B61" i="59"/>
  <c r="D45" i="59"/>
  <c r="C44" i="59"/>
  <c r="B44" i="59"/>
  <c r="D43" i="59"/>
  <c r="C42" i="59"/>
  <c r="B42" i="59"/>
  <c r="D30" i="59"/>
  <c r="D34" i="59"/>
  <c r="D31" i="59"/>
  <c r="D32" i="59"/>
  <c r="D29" i="59"/>
  <c r="D35" i="59"/>
  <c r="D37" i="59"/>
  <c r="D36" i="59"/>
  <c r="D28" i="59"/>
  <c r="D22" i="59"/>
  <c r="D14" i="59"/>
  <c r="D15" i="59"/>
  <c r="D20" i="59"/>
  <c r="D13" i="59"/>
  <c r="D8" i="59"/>
  <c r="D10" i="59"/>
  <c r="D36" i="58"/>
  <c r="B44" i="58"/>
  <c r="H8" i="58" s="1"/>
  <c r="C44" i="58"/>
  <c r="C101" i="58"/>
  <c r="B101" i="58"/>
  <c r="E96" i="58"/>
  <c r="D96" i="58"/>
  <c r="E95" i="58"/>
  <c r="D95" i="58"/>
  <c r="E94" i="58"/>
  <c r="D94" i="58"/>
  <c r="C93" i="58"/>
  <c r="C113" i="58" s="1"/>
  <c r="B93" i="58"/>
  <c r="B113" i="58" s="1"/>
  <c r="E92" i="58"/>
  <c r="D92" i="58"/>
  <c r="E91" i="58"/>
  <c r="D91" i="58"/>
  <c r="E90" i="58"/>
  <c r="D90" i="58"/>
  <c r="C89" i="58"/>
  <c r="C112" i="58" s="1"/>
  <c r="B89" i="58"/>
  <c r="B112" i="58" s="1"/>
  <c r="E88" i="58"/>
  <c r="D88" i="58"/>
  <c r="E87" i="58"/>
  <c r="D87" i="58"/>
  <c r="E86" i="58"/>
  <c r="D86" i="58"/>
  <c r="C85" i="58"/>
  <c r="C111" i="58" s="1"/>
  <c r="B85" i="58"/>
  <c r="B111" i="58" s="1"/>
  <c r="E84" i="58"/>
  <c r="D84" i="58"/>
  <c r="E83" i="58"/>
  <c r="D83" i="58"/>
  <c r="E82" i="58"/>
  <c r="D82" i="58"/>
  <c r="C81" i="58"/>
  <c r="C106" i="58" s="1"/>
  <c r="B81" i="58"/>
  <c r="B106" i="58" s="1"/>
  <c r="E80" i="58"/>
  <c r="D80" i="58"/>
  <c r="E79" i="58"/>
  <c r="D79" i="58"/>
  <c r="E78" i="58"/>
  <c r="D78" i="58"/>
  <c r="C109" i="58"/>
  <c r="B109" i="58"/>
  <c r="E76" i="58"/>
  <c r="D76" i="58"/>
  <c r="E75" i="58"/>
  <c r="D75" i="58"/>
  <c r="E74" i="58"/>
  <c r="D74" i="58"/>
  <c r="C73" i="58"/>
  <c r="C105" i="58" s="1"/>
  <c r="B73" i="58"/>
  <c r="B105" i="58" s="1"/>
  <c r="D72" i="58"/>
  <c r="E71" i="58"/>
  <c r="D71" i="58"/>
  <c r="E70" i="58"/>
  <c r="D70" i="58"/>
  <c r="C69" i="58"/>
  <c r="B69" i="58"/>
  <c r="E68" i="58"/>
  <c r="D68" i="58"/>
  <c r="E67" i="58"/>
  <c r="D67" i="58"/>
  <c r="E66" i="58"/>
  <c r="D66" i="58"/>
  <c r="C65" i="58"/>
  <c r="C104" i="58" s="1"/>
  <c r="B65" i="58"/>
  <c r="B104" i="58" s="1"/>
  <c r="E64" i="58"/>
  <c r="D64" i="58"/>
  <c r="E63" i="58"/>
  <c r="D63" i="58"/>
  <c r="E62" i="58"/>
  <c r="D62" i="58"/>
  <c r="C61" i="58"/>
  <c r="C110" i="58" s="1"/>
  <c r="B61" i="58"/>
  <c r="B110" i="58" s="1"/>
  <c r="E60" i="58"/>
  <c r="D60" i="58"/>
  <c r="E59" i="58"/>
  <c r="D59" i="58"/>
  <c r="E58" i="58"/>
  <c r="D58" i="58"/>
  <c r="C57" i="58"/>
  <c r="C108" i="58" s="1"/>
  <c r="B108" i="58"/>
  <c r="E56" i="58"/>
  <c r="D56" i="58"/>
  <c r="E55" i="58"/>
  <c r="D55" i="58"/>
  <c r="E54" i="58"/>
  <c r="D54" i="58"/>
  <c r="E53" i="58"/>
  <c r="D53" i="58"/>
  <c r="C52" i="58"/>
  <c r="B52" i="58"/>
  <c r="B103" i="58" s="1"/>
  <c r="E47" i="58"/>
  <c r="D47" i="58"/>
  <c r="C46" i="58"/>
  <c r="B46" i="58"/>
  <c r="H6" i="58" s="1"/>
  <c r="D42" i="58"/>
  <c r="D41" i="58"/>
  <c r="D40" i="58"/>
  <c r="D39" i="58"/>
  <c r="D35" i="58"/>
  <c r="D34" i="58"/>
  <c r="D33" i="58"/>
  <c r="D32" i="58"/>
  <c r="D31" i="58"/>
  <c r="D29" i="58"/>
  <c r="D27" i="58"/>
  <c r="D18" i="58"/>
  <c r="D17" i="58"/>
  <c r="D16" i="58"/>
  <c r="D14" i="58"/>
  <c r="D12" i="58"/>
  <c r="E9" i="58"/>
  <c r="E8" i="58"/>
  <c r="E7" i="58"/>
  <c r="E6" i="58"/>
  <c r="B59" i="59" l="1"/>
  <c r="C103" i="58"/>
  <c r="E113" i="58"/>
  <c r="E112" i="58"/>
  <c r="E105" i="58"/>
  <c r="E106" i="58"/>
  <c r="E109" i="58"/>
  <c r="E111" i="58"/>
  <c r="E108" i="58"/>
  <c r="E110" i="58"/>
  <c r="E104" i="58"/>
  <c r="D110" i="58"/>
  <c r="D106" i="58"/>
  <c r="D105" i="58"/>
  <c r="D112" i="58"/>
  <c r="D108" i="58"/>
  <c r="D109" i="58"/>
  <c r="D113" i="58"/>
  <c r="C107" i="58"/>
  <c r="C51" i="58"/>
  <c r="C97" i="58" s="1"/>
  <c r="D104" i="58"/>
  <c r="B107" i="58"/>
  <c r="B51" i="58"/>
  <c r="D111" i="58"/>
  <c r="D44" i="59"/>
  <c r="E44" i="58"/>
  <c r="D7" i="59"/>
  <c r="D40" i="59"/>
  <c r="D57" i="58"/>
  <c r="D11" i="58"/>
  <c r="D46" i="58"/>
  <c r="E7" i="59"/>
  <c r="E85" i="58"/>
  <c r="D47" i="59"/>
  <c r="E69" i="58"/>
  <c r="D85" i="58"/>
  <c r="E44" i="59"/>
  <c r="E40" i="59"/>
  <c r="D61" i="58"/>
  <c r="E42" i="59"/>
  <c r="C59" i="59"/>
  <c r="D26" i="59"/>
  <c r="D42" i="59"/>
  <c r="E26" i="59"/>
  <c r="D69" i="58"/>
  <c r="E46" i="58"/>
  <c r="E57" i="58"/>
  <c r="E11" i="58"/>
  <c r="D93" i="58"/>
  <c r="D52" i="58"/>
  <c r="E52" i="58"/>
  <c r="D44" i="58"/>
  <c r="E77" i="58"/>
  <c r="D73" i="58"/>
  <c r="D81" i="58"/>
  <c r="E81" i="58"/>
  <c r="D30" i="58"/>
  <c r="D89" i="58"/>
  <c r="E30" i="58"/>
  <c r="E93" i="58"/>
  <c r="D65" i="58"/>
  <c r="E73" i="58"/>
  <c r="D49" i="58"/>
  <c r="E65" i="58"/>
  <c r="E61" i="58"/>
  <c r="D77" i="58"/>
  <c r="B48" i="58"/>
  <c r="H7" i="58" s="1"/>
  <c r="E89" i="58"/>
  <c r="E48" i="58" l="1"/>
  <c r="B97" i="58"/>
  <c r="E103" i="58"/>
  <c r="C120" i="58"/>
  <c r="D103" i="58"/>
  <c r="B120" i="58"/>
  <c r="E107" i="58"/>
  <c r="D107" i="58"/>
  <c r="D59" i="59"/>
  <c r="E59" i="59"/>
  <c r="D51" i="58"/>
  <c r="E51" i="58"/>
  <c r="D48" i="58"/>
  <c r="E120" i="58" l="1"/>
  <c r="E97" i="58"/>
  <c r="D97" i="58"/>
  <c r="D120" i="58"/>
</calcChain>
</file>

<file path=xl/sharedStrings.xml><?xml version="1.0" encoding="utf-8"?>
<sst xmlns="http://schemas.openxmlformats.org/spreadsheetml/2006/main" count="254" uniqueCount="159">
  <si>
    <t>-</t>
  </si>
  <si>
    <t>FM TP</t>
  </si>
  <si>
    <t>Ministrija/Fonds</t>
  </si>
  <si>
    <t>Gada plāns</t>
  </si>
  <si>
    <t>5=4/3</t>
  </si>
  <si>
    <t>6=3-4</t>
  </si>
  <si>
    <t>KF 2004.-2006. izdevumi kopā</t>
  </si>
  <si>
    <t>FM KF 2004.-2006.</t>
  </si>
  <si>
    <t>SM KF 2004.-2006.</t>
  </si>
  <si>
    <t>VARAM KF 2004.-2006.</t>
  </si>
  <si>
    <t>EM TP</t>
  </si>
  <si>
    <t>LM TP</t>
  </si>
  <si>
    <t>SM TP</t>
  </si>
  <si>
    <t>VARAM TP</t>
  </si>
  <si>
    <t>KM TP</t>
  </si>
  <si>
    <t>IZM TP</t>
  </si>
  <si>
    <t>VeM TP</t>
  </si>
  <si>
    <t>Ministrija</t>
  </si>
  <si>
    <t>kopā</t>
  </si>
  <si>
    <t>izpilde pret  plānu, %</t>
  </si>
  <si>
    <t>SIF TP</t>
  </si>
  <si>
    <t>Izpilde pret pārskata perioda plānu, %</t>
  </si>
  <si>
    <t>Izpilde pret gada plānu, %</t>
  </si>
  <si>
    <t>Pārskata perioda izpilde</t>
  </si>
  <si>
    <t>KF 2014.-2020.izdevumi kopā</t>
  </si>
  <si>
    <t>ERAF 2014.-2020.izdevumi kopā</t>
  </si>
  <si>
    <t>ESF 2014.-2020.izdevumi kopā</t>
  </si>
  <si>
    <t>IZM ESF 2014.-2020.</t>
  </si>
  <si>
    <t>SM KF 2014.-2020.</t>
  </si>
  <si>
    <t>SM ERAF 2014.-2020.</t>
  </si>
  <si>
    <t>LM ESF 2014.-2020.</t>
  </si>
  <si>
    <t>FM ERAF 2014.-2020.</t>
  </si>
  <si>
    <t>VARAM ESF 2014.-2020.</t>
  </si>
  <si>
    <t>2014-2020 ERAF, KF, ESF izdevumi kopā</t>
  </si>
  <si>
    <t>MK ESF 2014.-2020.</t>
  </si>
  <si>
    <t>EM ERAF 2014.-2020.</t>
  </si>
  <si>
    <t>EM ESF 2014.-2020.</t>
  </si>
  <si>
    <t>FM KF 2014.-2020.</t>
  </si>
  <si>
    <t>FM ESF 2014.-2020.</t>
  </si>
  <si>
    <t>IZM ERAF 2014.-2020.</t>
  </si>
  <si>
    <t>LM ERAF 2014.-2020.</t>
  </si>
  <si>
    <t>VARAM KF 2014.-2020.</t>
  </si>
  <si>
    <t>VARAM ERAF 2014.-2020.</t>
  </si>
  <si>
    <t xml:space="preserve">1.mērķa 2014.-2020.gada plānošanas perioda ES struktūrfondu un Kohēzijas fonda  izdevumu plāna izpilde ministriju dalījumā </t>
  </si>
  <si>
    <t>EM 2014.-2020.</t>
  </si>
  <si>
    <t>VARAM 2014.-2020.</t>
  </si>
  <si>
    <t>FM 2014.-2020.</t>
  </si>
  <si>
    <t>IZM 2014.-2020.</t>
  </si>
  <si>
    <t>VeM 2014.-2020.</t>
  </si>
  <si>
    <t>Prokuratūra 2014.-2020.</t>
  </si>
  <si>
    <t>ĀM 2014.-2020.</t>
  </si>
  <si>
    <t>SIF 2014.-2020.</t>
  </si>
  <si>
    <t>SM 2014.-2020.</t>
  </si>
  <si>
    <t>MK 2014.-2020.</t>
  </si>
  <si>
    <t>KM 2014.-2020.</t>
  </si>
  <si>
    <t>TM 2014.-2020.</t>
  </si>
  <si>
    <t>ZM 2014.-2020.</t>
  </si>
  <si>
    <t>Valsts kontrole 2014.-2020.</t>
  </si>
  <si>
    <t>IeM 2014.-2020.</t>
  </si>
  <si>
    <t>AiM 2014.-2020.</t>
  </si>
  <si>
    <t>LM 2014.-2020.</t>
  </si>
  <si>
    <t>KOPĀ:</t>
  </si>
  <si>
    <t>2014.2020. budžeta izdevumi valsts budžeta finansētu iestāžu īstenotajiem projektiem</t>
  </si>
  <si>
    <t>TM ESF 2014.-2020.</t>
  </si>
  <si>
    <t>SIF ESF 2014.-2020.</t>
  </si>
  <si>
    <t>IeM ESF 2014.2020.</t>
  </si>
  <si>
    <t>2014.2020. budžeta izdevumi (atmaksas) valsts budžeta nefinansētu iestāžu/uzņēmumu/organizāciju īstenotajiem projektiem</t>
  </si>
  <si>
    <t>Tehniskā palīdzība 2014.-2020.</t>
  </si>
  <si>
    <t>Tehniskā palīdzība 2014.-2020. kopā</t>
  </si>
  <si>
    <t>FM TP KF</t>
  </si>
  <si>
    <t>FM TP ERAF</t>
  </si>
  <si>
    <t>FM TP ESF</t>
  </si>
  <si>
    <t>FM TP ITI pašvaldībām</t>
  </si>
  <si>
    <t>IZM TP KF</t>
  </si>
  <si>
    <t>IZM TP ERAF</t>
  </si>
  <si>
    <t>IZM TP ESF</t>
  </si>
  <si>
    <t>VARAM TP KF</t>
  </si>
  <si>
    <t>VARAM TP ERAF</t>
  </si>
  <si>
    <t>VARAM TP ESF</t>
  </si>
  <si>
    <t>EM TP KF</t>
  </si>
  <si>
    <t>EM TP ERAF</t>
  </si>
  <si>
    <t>EM TP ESF</t>
  </si>
  <si>
    <t>SM TP KF</t>
  </si>
  <si>
    <t>SM TP ERAF</t>
  </si>
  <si>
    <t>SM TP ESF</t>
  </si>
  <si>
    <t>MK TP</t>
  </si>
  <si>
    <t>MK TP KF</t>
  </si>
  <si>
    <t>MK TP ERAF</t>
  </si>
  <si>
    <t>MK TP ESF</t>
  </si>
  <si>
    <t>KM TP KF</t>
  </si>
  <si>
    <t>KM TP ERAF</t>
  </si>
  <si>
    <t>KM TP ESF</t>
  </si>
  <si>
    <t>VeM TP KF</t>
  </si>
  <si>
    <t>VeM TP ERAF</t>
  </si>
  <si>
    <t>VeM TP ESF</t>
  </si>
  <si>
    <t>LM TP KF</t>
  </si>
  <si>
    <t>LM TP ERAF</t>
  </si>
  <si>
    <t>LM TP ESF</t>
  </si>
  <si>
    <t>TM TP</t>
  </si>
  <si>
    <t>TM TP KF</t>
  </si>
  <si>
    <t>TM TP ERAF</t>
  </si>
  <si>
    <t>TM TP ESF</t>
  </si>
  <si>
    <t>SIF TP KF</t>
  </si>
  <si>
    <t>SIF TP ERAF</t>
  </si>
  <si>
    <t>SIF TP ESF</t>
  </si>
  <si>
    <t>Valsts kontrole ESF 2014.-2020.</t>
  </si>
  <si>
    <t>TM ERAF 2014.-2020.</t>
  </si>
  <si>
    <t>KM ERAF 2014.-2020.</t>
  </si>
  <si>
    <t>(-) 7131
(-) 9141
(+) 18131</t>
  </si>
  <si>
    <t>VM ERAF 2014.-2020.</t>
  </si>
  <si>
    <t>ĀM ESF 2014.-2020.</t>
  </si>
  <si>
    <t>VM ESF 2014.-2020.</t>
  </si>
  <si>
    <t>KM ESF 2014.-2020.</t>
  </si>
  <si>
    <t>2014.2020. budžeta izdevumi (atmaksas) valsts centrālā budžeta nefinansētu iestāžu/uzņēmumu/organizāciju īstenotajiem projektiem</t>
  </si>
  <si>
    <t>ZM KF 2014.-2020.</t>
  </si>
  <si>
    <t>ZM ERAF 2014.-2020.</t>
  </si>
  <si>
    <t>VARAM</t>
  </si>
  <si>
    <t>TM</t>
  </si>
  <si>
    <t>IeM</t>
  </si>
  <si>
    <t>IzM</t>
  </si>
  <si>
    <t>FM</t>
  </si>
  <si>
    <t>Prokuratūra ERAF 2014.2020.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</si>
  <si>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</si>
  <si>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</si>
  <si>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</si>
  <si>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</si>
  <si>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</si>
  <si>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</si>
  <si>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</si>
  <si>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</si>
  <si>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</si>
  <si>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</si>
  <si>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</si>
  <si>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</si>
  <si>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Budžeta izpilde, kumulatīvi, milj. eiro</t>
  </si>
  <si>
    <t>Gada plāna atlikums</t>
  </si>
  <si>
    <t>IeM ERAF 2014.-2020.</t>
  </si>
  <si>
    <t>MK ERAF 2014.-2020.</t>
  </si>
  <si>
    <t>4=3/2</t>
  </si>
  <si>
    <t>5=2-3</t>
  </si>
  <si>
    <t>EM (LIAA)</t>
  </si>
  <si>
    <r>
      <t xml:space="preserve">Valsts budžeta izdevumu plāna izpilde 20XX.gadā ES struktūrfondu un Kohēzijas fonda ietvaros, </t>
    </r>
    <r>
      <rPr>
        <b/>
        <i/>
        <sz val="14"/>
        <rFont val="Calibri"/>
        <family val="2"/>
        <charset val="186"/>
        <scheme val="minor"/>
      </rPr>
      <t>euro*</t>
    </r>
  </si>
  <si>
    <r>
      <t xml:space="preserve">2014.-2020.gada plānošanas perioda ES struktūrfondu un Kohēzijas fonda  izdevumu plāna izpilde ministriju dalījumā, </t>
    </r>
    <r>
      <rPr>
        <b/>
        <i/>
        <sz val="16"/>
        <color theme="1"/>
        <rFont val="Calibri"/>
        <family val="2"/>
        <charset val="186"/>
        <scheme val="minor"/>
      </rPr>
      <t>euro</t>
    </r>
  </si>
  <si>
    <t>AiM ERAF 2014.-2020.</t>
  </si>
  <si>
    <t>Budžeta likums 2020. gadam</t>
  </si>
  <si>
    <r>
      <t xml:space="preserve">ES struktūrfondu un Kohēzijas fonda valsts budžeta izdevumu plāna izpilde 2020.gadā, </t>
    </r>
    <r>
      <rPr>
        <b/>
        <i/>
        <sz val="14"/>
        <rFont val="Calibri"/>
        <family val="2"/>
        <charset val="186"/>
        <scheme val="minor"/>
      </rPr>
      <t>euro</t>
    </r>
  </si>
  <si>
    <t>EEZ/Norvēģijas finanšu instrumentu finansēto programmu valsts budžeta izdevumu plāna izpilde 2020.gadā, euro</t>
  </si>
  <si>
    <t>01.01.-31.12.2020. plāns</t>
  </si>
  <si>
    <t>ESF</t>
  </si>
  <si>
    <t>ERAF</t>
  </si>
  <si>
    <t>KF</t>
  </si>
  <si>
    <t>Sagatavots 06.04.2020.</t>
  </si>
  <si>
    <t>Gada plāns
(01.01.2020.-31.03.2020.)</t>
  </si>
  <si>
    <t>01.01.2020.-31.03.2020. izpilde</t>
  </si>
  <si>
    <t>Ikmēneša budžeta izdevumi</t>
  </si>
  <si>
    <t>Sagatavots 07.04.2020.</t>
  </si>
  <si>
    <t>01.01.-31.03.2020. izpilde</t>
  </si>
  <si>
    <t>KM*</t>
  </si>
  <si>
    <t>* Reģionu programmā 35 702 EUR un KM DSF stratēģiskā iniciatīva  36 398 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</si>
</sst>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_-* #,##0_-;\-* #,##0_-;_-* &quot;-&quot;??_-;_-@_-"/>
  </numFmts>
  <fonts count="93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0"/>
      <color indexed="8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0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BaltGaramond"/>
      <family val="2"/>
    </font>
    <font>
      <sz val="10"/>
      <color indexed="8"/>
      <name val="Arial"/>
      <family val="2"/>
      <charset val="186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0"/>
      <name val="BaltGaramond"/>
      <family val="2"/>
      <charset val="186"/>
    </font>
    <font>
      <b/>
      <sz val="10"/>
      <color indexed="8"/>
      <name val="Times New Roman"/>
      <family val="1"/>
      <charset val="186"/>
    </font>
    <font>
      <sz val="11"/>
      <color indexed="16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3"/>
      <name val="Calibri"/>
      <family val="2"/>
    </font>
    <font>
      <sz val="11"/>
      <name val="BaltOptima"/>
      <charset val="186"/>
    </font>
    <font>
      <sz val="10"/>
      <color indexed="12"/>
      <name val="Arial"/>
      <family val="2"/>
      <charset val="186"/>
    </font>
    <font>
      <sz val="12"/>
      <color indexed="8"/>
      <name val="Times New Roman"/>
      <family val="2"/>
      <charset val="186"/>
    </font>
    <font>
      <sz val="11"/>
      <color indexed="4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9"/>
      <color indexed="10"/>
      <name val="Times New Roman"/>
      <family val="1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2"/>
      <color theme="0"/>
      <name val="Times New Roman"/>
      <family val="2"/>
      <charset val="186"/>
    </font>
    <font>
      <sz val="11"/>
      <color theme="0"/>
      <name val="Calibri"/>
      <family val="2"/>
    </font>
    <font>
      <sz val="10"/>
      <color theme="1"/>
      <name val="Times New Roman"/>
      <family val="2"/>
      <charset val="186"/>
    </font>
    <font>
      <b/>
      <sz val="12"/>
      <color rgb="FFFA7D00"/>
      <name val="Times New Roman"/>
      <family val="2"/>
      <charset val="186"/>
    </font>
    <font>
      <b/>
      <sz val="11"/>
      <color rgb="FFFA7D00"/>
      <name val="Calibri"/>
      <family val="2"/>
    </font>
    <font>
      <b/>
      <sz val="11"/>
      <color theme="0"/>
      <name val="Calibri"/>
      <family val="2"/>
    </font>
    <font>
      <sz val="12"/>
      <color theme="1"/>
      <name val="Times New Roman"/>
      <family val="2"/>
      <charset val="186"/>
    </font>
    <font>
      <i/>
      <sz val="10"/>
      <color rgb="FF7F7F7F"/>
      <name val="Arial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3F3F76"/>
      <name val="Times New Roman"/>
      <family val="2"/>
      <charset val="186"/>
    </font>
    <font>
      <sz val="11"/>
      <color rgb="FFFA7D00"/>
      <name val="Calibri"/>
      <family val="2"/>
    </font>
    <font>
      <sz val="12"/>
      <color rgb="FF9C6500"/>
      <name val="Times New Roman"/>
      <family val="2"/>
      <charset val="186"/>
    </font>
    <font>
      <sz val="11"/>
      <color rgb="FF9C6500"/>
      <name val="Calibri"/>
      <family val="2"/>
    </font>
    <font>
      <sz val="10"/>
      <color theme="1"/>
      <name val="Arial"/>
      <family val="2"/>
      <charset val="186"/>
    </font>
    <font>
      <b/>
      <sz val="12"/>
      <color rgb="FF3F3F3F"/>
      <name val="Times New Roman"/>
      <family val="2"/>
      <charset val="186"/>
    </font>
    <font>
      <b/>
      <sz val="11"/>
      <color rgb="FF3F3F3F"/>
      <name val="Calibri"/>
      <family val="2"/>
    </font>
    <font>
      <b/>
      <sz val="18"/>
      <color theme="3"/>
      <name val="Cambria"/>
      <family val="2"/>
      <charset val="186"/>
      <scheme val="major"/>
    </font>
    <font>
      <b/>
      <sz val="18"/>
      <color theme="3"/>
      <name val="Cambria"/>
      <family val="2"/>
      <scheme val="major"/>
    </font>
    <font>
      <b/>
      <sz val="12"/>
      <color theme="1"/>
      <name val="Times New Roman"/>
      <family val="2"/>
      <charset val="186"/>
    </font>
    <font>
      <b/>
      <sz val="11"/>
      <color theme="1"/>
      <name val="Calibri"/>
      <family val="2"/>
    </font>
    <font>
      <sz val="12"/>
      <color rgb="FFFF0000"/>
      <name val="Times New Roman"/>
      <family val="2"/>
      <charset val="186"/>
    </font>
    <font>
      <sz val="11"/>
      <color rgb="FFFF0000"/>
      <name val="Calibri"/>
      <family val="2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4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i/>
      <sz val="14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b/>
      <sz val="12"/>
      <color theme="0"/>
      <name val="Calibri"/>
      <family val="2"/>
      <charset val="186"/>
      <scheme val="minor"/>
    </font>
    <font>
      <b/>
      <i/>
      <sz val="16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</fonts>
  <fills count="93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/>
        <bgColor indexed="23"/>
      </patternFill>
    </fill>
    <fill>
      <patternFill patternType="solid">
        <fgColor theme="8"/>
      </patternFill>
    </fill>
    <fill>
      <patternFill patternType="solid">
        <fgColor theme="8"/>
        <bgColor indexed="49"/>
      </patternFill>
    </fill>
    <fill>
      <patternFill patternType="solid">
        <fgColor theme="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2F2F2"/>
        <bgColor indexed="9"/>
      </patternFill>
    </fill>
    <fill>
      <patternFill patternType="solid">
        <fgColor rgb="FFA5A5A5"/>
        <bgColor indexed="55"/>
      </patternFill>
    </fill>
    <fill>
      <patternFill patternType="solid">
        <fgColor rgb="FFFFCC99"/>
      </patternFill>
    </fill>
    <fill>
      <patternFill patternType="solid">
        <fgColor rgb="FFFFCC99"/>
        <bgColor indexed="47"/>
      </patternFill>
    </fill>
    <fill>
      <patternFill patternType="solid">
        <fgColor rgb="FFFFEB9C"/>
      </patternFill>
    </fill>
    <fill>
      <patternFill patternType="solid">
        <fgColor rgb="FFFFEB9C"/>
        <bgColor indexed="47"/>
      </patternFill>
    </fill>
    <fill>
      <patternFill patternType="solid">
        <fgColor rgb="FFFFFFCC"/>
      </patternFill>
    </fill>
    <fill>
      <patternFill patternType="solid">
        <fgColor rgb="FFFFFFCC"/>
        <b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51">
    <xf numFmtId="0" fontId="0" fillId="0" borderId="0"/>
    <xf numFmtId="0" fontId="2" fillId="2" borderId="0" applyNumberFormat="0" applyBorder="0" applyAlignment="0" applyProtection="0"/>
    <xf numFmtId="0" fontId="45" fillId="53" borderId="0" applyNumberFormat="0" applyBorder="0" applyAlignment="0" applyProtection="0"/>
    <xf numFmtId="0" fontId="2" fillId="4" borderId="0" applyNumberFormat="0" applyBorder="0" applyAlignment="0" applyProtection="0"/>
    <xf numFmtId="0" fontId="45" fillId="54" borderId="0" applyNumberFormat="0" applyBorder="0" applyAlignment="0" applyProtection="0"/>
    <xf numFmtId="0" fontId="2" fillId="5" borderId="0" applyNumberFormat="0" applyBorder="0" applyAlignment="0" applyProtection="0"/>
    <xf numFmtId="0" fontId="45" fillId="55" borderId="0" applyNumberFormat="0" applyBorder="0" applyAlignment="0" applyProtection="0"/>
    <xf numFmtId="0" fontId="2" fillId="6" borderId="0" applyNumberFormat="0" applyBorder="0" applyAlignment="0" applyProtection="0"/>
    <xf numFmtId="0" fontId="45" fillId="56" borderId="0" applyNumberFormat="0" applyBorder="0" applyAlignment="0" applyProtection="0"/>
    <xf numFmtId="0" fontId="2" fillId="7" borderId="0" applyNumberFormat="0" applyBorder="0" applyAlignment="0" applyProtection="0"/>
    <xf numFmtId="0" fontId="45" fillId="57" borderId="0" applyNumberFormat="0" applyBorder="0" applyAlignment="0" applyProtection="0"/>
    <xf numFmtId="0" fontId="2" fillId="3" borderId="0" applyNumberFormat="0" applyBorder="0" applyAlignment="0" applyProtection="0"/>
    <xf numFmtId="0" fontId="45" fillId="58" borderId="0" applyNumberFormat="0" applyBorder="0" applyAlignment="0" applyProtection="0"/>
    <xf numFmtId="0" fontId="2" fillId="9" borderId="0" applyNumberFormat="0" applyBorder="0" applyAlignment="0" applyProtection="0"/>
    <xf numFmtId="0" fontId="45" fillId="59" borderId="0" applyNumberFormat="0" applyBorder="0" applyAlignment="0" applyProtection="0"/>
    <xf numFmtId="0" fontId="2" fillId="4" borderId="0" applyNumberFormat="0" applyBorder="0" applyAlignment="0" applyProtection="0"/>
    <xf numFmtId="0" fontId="45" fillId="60" borderId="0" applyNumberFormat="0" applyBorder="0" applyAlignment="0" applyProtection="0"/>
    <xf numFmtId="0" fontId="2" fillId="11" borderId="0" applyNumberFormat="0" applyBorder="0" applyAlignment="0" applyProtection="0"/>
    <xf numFmtId="0" fontId="45" fillId="61" borderId="0" applyNumberFormat="0" applyBorder="0" applyAlignment="0" applyProtection="0"/>
    <xf numFmtId="0" fontId="2" fillId="12" borderId="0" applyNumberFormat="0" applyBorder="0" applyAlignment="0" applyProtection="0"/>
    <xf numFmtId="0" fontId="45" fillId="62" borderId="0" applyNumberFormat="0" applyBorder="0" applyAlignment="0" applyProtection="0"/>
    <xf numFmtId="0" fontId="2" fillId="9" borderId="0" applyNumberFormat="0" applyBorder="0" applyAlignment="0" applyProtection="0"/>
    <xf numFmtId="0" fontId="45" fillId="63" borderId="0" applyNumberFormat="0" applyBorder="0" applyAlignment="0" applyProtection="0"/>
    <xf numFmtId="0" fontId="2" fillId="8" borderId="0" applyNumberFormat="0" applyBorder="0" applyAlignment="0" applyProtection="0"/>
    <xf numFmtId="0" fontId="45" fillId="64" borderId="0" applyNumberFormat="0" applyBorder="0" applyAlignment="0" applyProtection="0"/>
    <xf numFmtId="0" fontId="3" fillId="9" borderId="0" applyNumberFormat="0" applyBorder="0" applyAlignment="0" applyProtection="0"/>
    <xf numFmtId="0" fontId="46" fillId="65" borderId="0" applyNumberFormat="0" applyBorder="0" applyAlignment="0" applyProtection="0"/>
    <xf numFmtId="0" fontId="3" fillId="4" borderId="0" applyNumberFormat="0" applyBorder="0" applyAlignment="0" applyProtection="0"/>
    <xf numFmtId="0" fontId="46" fillId="66" borderId="0" applyNumberFormat="0" applyBorder="0" applyAlignment="0" applyProtection="0"/>
    <xf numFmtId="0" fontId="3" fillId="11" borderId="0" applyNumberFormat="0" applyBorder="0" applyAlignment="0" applyProtection="0"/>
    <xf numFmtId="0" fontId="46" fillId="67" borderId="0" applyNumberFormat="0" applyBorder="0" applyAlignment="0" applyProtection="0"/>
    <xf numFmtId="0" fontId="3" fillId="12" borderId="0" applyNumberFormat="0" applyBorder="0" applyAlignment="0" applyProtection="0"/>
    <xf numFmtId="0" fontId="46" fillId="68" borderId="0" applyNumberFormat="0" applyBorder="0" applyAlignment="0" applyProtection="0"/>
    <xf numFmtId="0" fontId="3" fillId="9" borderId="0" applyNumberFormat="0" applyBorder="0" applyAlignment="0" applyProtection="0"/>
    <xf numFmtId="0" fontId="46" fillId="69" borderId="0" applyNumberFormat="0" applyBorder="0" applyAlignment="0" applyProtection="0"/>
    <xf numFmtId="0" fontId="3" fillId="8" borderId="0" applyNumberFormat="0" applyBorder="0" applyAlignment="0" applyProtection="0"/>
    <xf numFmtId="0" fontId="46" fillId="7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47" fillId="71" borderId="0" applyNumberFormat="0" applyBorder="0" applyAlignment="0" applyProtection="0"/>
    <xf numFmtId="0" fontId="48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47" fillId="72" borderId="0" applyNumberFormat="0" applyBorder="0" applyAlignment="0" applyProtection="0"/>
    <xf numFmtId="0" fontId="48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47" fillId="73" borderId="0" applyNumberFormat="0" applyBorder="0" applyAlignment="0" applyProtection="0"/>
    <xf numFmtId="0" fontId="48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47" fillId="74" borderId="0" applyNumberFormat="0" applyBorder="0" applyAlignment="0" applyProtection="0"/>
    <xf numFmtId="0" fontId="48" fillId="75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47" fillId="76" borderId="0" applyNumberFormat="0" applyBorder="0" applyAlignment="0" applyProtection="0"/>
    <xf numFmtId="0" fontId="48" fillId="7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9" fillId="30" borderId="0" applyNumberFormat="0" applyBorder="0" applyAlignment="0" applyProtection="0"/>
    <xf numFmtId="0" fontId="9" fillId="21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47" fillId="78" borderId="0" applyNumberFormat="0" applyBorder="0" applyAlignment="0" applyProtection="0"/>
    <xf numFmtId="0" fontId="48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4" fontId="49" fillId="79" borderId="1"/>
    <xf numFmtId="4" fontId="49" fillId="33" borderId="1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50" fillId="80" borderId="31" applyNumberFormat="0" applyAlignment="0" applyProtection="0"/>
    <xf numFmtId="0" fontId="51" fillId="81" borderId="31" applyNumberFormat="0" applyAlignment="0" applyProtection="0"/>
    <xf numFmtId="0" fontId="25" fillId="22" borderId="2" applyNumberFormat="0" applyAlignment="0" applyProtection="0"/>
    <xf numFmtId="0" fontId="52" fillId="82" borderId="32" applyNumberFormat="0" applyAlignment="0" applyProtection="0"/>
    <xf numFmtId="43" fontId="4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3" fillId="0" borderId="0" applyFont="0" applyFill="0" applyBorder="0" applyAlignment="0" applyProtection="0"/>
    <xf numFmtId="0" fontId="11" fillId="34" borderId="0" applyNumberFormat="0" applyBorder="0" applyAlignment="0" applyProtection="0"/>
    <xf numFmtId="0" fontId="11" fillId="34" borderId="0" applyNumberFormat="0" applyBorder="0" applyAlignment="0" applyProtection="0"/>
    <xf numFmtId="0" fontId="11" fillId="35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1" fillId="36" borderId="0" applyNumberFormat="0" applyBorder="0" applyAlignment="0" applyProtection="0"/>
    <xf numFmtId="165" fontId="12" fillId="0" borderId="0" applyBorder="0" applyAlignment="0" applyProtection="0"/>
    <xf numFmtId="0" fontId="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6" fillId="37" borderId="0" applyNumberFormat="0" applyBorder="0" applyAlignment="0" applyProtection="0"/>
    <xf numFmtId="0" fontId="55" fillId="37" borderId="0" applyNumberFormat="0" applyBorder="0" applyAlignment="0" applyProtection="0"/>
    <xf numFmtId="0" fontId="27" fillId="0" borderId="3" applyNumberFormat="0" applyFill="0" applyAlignment="0" applyProtection="0"/>
    <xf numFmtId="0" fontId="56" fillId="0" borderId="3" applyNumberFormat="0" applyFill="0" applyAlignment="0" applyProtection="0"/>
    <xf numFmtId="0" fontId="28" fillId="0" borderId="4" applyNumberFormat="0" applyFill="0" applyAlignment="0" applyProtection="0"/>
    <xf numFmtId="0" fontId="57" fillId="0" borderId="4" applyNumberFormat="0" applyFill="0" applyAlignment="0" applyProtection="0"/>
    <xf numFmtId="0" fontId="29" fillId="0" borderId="5" applyNumberFormat="0" applyFill="0" applyAlignment="0" applyProtection="0"/>
    <xf numFmtId="0" fontId="58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83" borderId="31" applyNumberFormat="0" applyAlignment="0" applyProtection="0"/>
    <xf numFmtId="0" fontId="34" fillId="84" borderId="31" applyNumberFormat="0" applyAlignment="0" applyProtection="0"/>
    <xf numFmtId="166" fontId="12" fillId="38" borderId="0"/>
    <xf numFmtId="0" fontId="30" fillId="0" borderId="6" applyNumberFormat="0" applyFill="0" applyAlignment="0" applyProtection="0"/>
    <xf numFmtId="0" fontId="60" fillId="0" borderId="33" applyNumberFormat="0" applyFill="0" applyAlignment="0" applyProtection="0"/>
    <xf numFmtId="0" fontId="61" fillId="85" borderId="0" applyNumberFormat="0" applyBorder="0" applyAlignment="0" applyProtection="0"/>
    <xf numFmtId="0" fontId="62" fillId="86" borderId="0" applyNumberFormat="0" applyBorder="0" applyAlignment="0" applyProtection="0"/>
    <xf numFmtId="0" fontId="6" fillId="0" borderId="0"/>
    <xf numFmtId="0" fontId="4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42" fillId="0" borderId="0"/>
    <xf numFmtId="0" fontId="43" fillId="0" borderId="0"/>
    <xf numFmtId="0" fontId="5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0" borderId="0"/>
    <xf numFmtId="0" fontId="44" fillId="0" borderId="0"/>
    <xf numFmtId="0" fontId="6" fillId="0" borderId="0"/>
    <xf numFmtId="0" fontId="53" fillId="0" borderId="0"/>
    <xf numFmtId="0" fontId="6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6" fillId="0" borderId="0"/>
    <xf numFmtId="0" fontId="6" fillId="0" borderId="0"/>
    <xf numFmtId="0" fontId="44" fillId="0" borderId="0"/>
    <xf numFmtId="0" fontId="32" fillId="0" borderId="0"/>
    <xf numFmtId="0" fontId="44" fillId="0" borderId="0"/>
    <xf numFmtId="0" fontId="13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31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30" borderId="7" applyNumberFormat="0" applyFont="0" applyAlignment="0" applyProtection="0"/>
    <xf numFmtId="0" fontId="33" fillId="87" borderId="34" applyNumberFormat="0" applyFont="0" applyAlignment="0" applyProtection="0"/>
    <xf numFmtId="0" fontId="6" fillId="88" borderId="34" applyNumberFormat="0" applyFont="0" applyAlignment="0" applyProtection="0"/>
    <xf numFmtId="0" fontId="33" fillId="87" borderId="34" applyNumberFormat="0" applyFont="0" applyAlignment="0" applyProtection="0"/>
    <xf numFmtId="0" fontId="64" fillId="80" borderId="35" applyNumberFormat="0" applyAlignment="0" applyProtection="0"/>
    <xf numFmtId="0" fontId="65" fillId="81" borderId="35" applyNumberFormat="0" applyAlignment="0" applyProtection="0"/>
    <xf numFmtId="0" fontId="63" fillId="0" borderId="0"/>
    <xf numFmtId="0" fontId="6" fillId="0" borderId="0"/>
    <xf numFmtId="0" fontId="6" fillId="0" borderId="0"/>
    <xf numFmtId="0" fontId="6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6" fillId="0" borderId="0"/>
    <xf numFmtId="9" fontId="4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2" fillId="40" borderId="0" applyBorder="0" applyProtection="0"/>
    <xf numFmtId="4" fontId="14" fillId="39" borderId="8" applyNumberFormat="0" applyProtection="0">
      <alignment vertical="center"/>
    </xf>
    <xf numFmtId="4" fontId="23" fillId="0" borderId="0" applyNumberFormat="0" applyProtection="0"/>
    <xf numFmtId="4" fontId="39" fillId="41" borderId="1" applyNumberFormat="0" applyProtection="0">
      <alignment vertical="center"/>
    </xf>
    <xf numFmtId="4" fontId="15" fillId="39" borderId="8" applyNumberFormat="0" applyProtection="0">
      <alignment vertical="center"/>
    </xf>
    <xf numFmtId="4" fontId="15" fillId="42" borderId="8" applyNumberFormat="0" applyProtection="0">
      <alignment vertical="center"/>
    </xf>
    <xf numFmtId="4" fontId="14" fillId="39" borderId="8" applyNumberFormat="0" applyProtection="0">
      <alignment horizontal="left" vertical="center" indent="1"/>
    </xf>
    <xf numFmtId="4" fontId="23" fillId="0" borderId="0" applyNumberFormat="0" applyProtection="0">
      <alignment horizontal="left" wrapText="1" indent="1" shrinkToFit="1"/>
    </xf>
    <xf numFmtId="4" fontId="39" fillId="41" borderId="1" applyNumberFormat="0" applyProtection="0">
      <alignment horizontal="left" vertical="center" indent="1"/>
    </xf>
    <xf numFmtId="0" fontId="14" fillId="39" borderId="8" applyNumberFormat="0" applyProtection="0">
      <alignment horizontal="left" vertical="top" indent="1"/>
    </xf>
    <xf numFmtId="0" fontId="14" fillId="42" borderId="8" applyNumberFormat="0" applyProtection="0">
      <alignment horizontal="left" vertical="top" indent="1"/>
    </xf>
    <xf numFmtId="4" fontId="14" fillId="0" borderId="0" applyNumberFormat="0" applyProtection="0">
      <alignment horizontal="left" vertical="center" indent="1"/>
    </xf>
    <xf numFmtId="4" fontId="5" fillId="0" borderId="1" applyNumberFormat="0" applyProtection="0">
      <alignment horizontal="left" vertical="center" indent="1"/>
    </xf>
    <xf numFmtId="4" fontId="39" fillId="0" borderId="9" applyNumberFormat="0" applyProtection="0">
      <alignment horizontal="left" vertical="center" wrapText="1" indent="1"/>
    </xf>
    <xf numFmtId="4" fontId="16" fillId="3" borderId="8" applyNumberFormat="0" applyProtection="0">
      <alignment horizontal="right" vertical="center"/>
    </xf>
    <xf numFmtId="4" fontId="16" fillId="4" borderId="8" applyNumberFormat="0" applyProtection="0">
      <alignment horizontal="right" vertical="center"/>
    </xf>
    <xf numFmtId="4" fontId="16" fillId="19" borderId="8" applyNumberFormat="0" applyProtection="0">
      <alignment horizontal="right" vertical="center"/>
    </xf>
    <xf numFmtId="4" fontId="16" fillId="13" borderId="8" applyNumberFormat="0" applyProtection="0">
      <alignment horizontal="right" vertical="center"/>
    </xf>
    <xf numFmtId="4" fontId="16" fillId="14" borderId="8" applyNumberFormat="0" applyProtection="0">
      <alignment horizontal="right" vertical="center"/>
    </xf>
    <xf numFmtId="4" fontId="16" fillId="29" borderId="8" applyNumberFormat="0" applyProtection="0">
      <alignment horizontal="right" vertical="center"/>
    </xf>
    <xf numFmtId="4" fontId="16" fillId="11" borderId="8" applyNumberFormat="0" applyProtection="0">
      <alignment horizontal="right" vertical="center"/>
    </xf>
    <xf numFmtId="4" fontId="16" fillId="43" borderId="8" applyNumberFormat="0" applyProtection="0">
      <alignment horizontal="right" vertical="center"/>
    </xf>
    <xf numFmtId="4" fontId="16" fillId="10" borderId="8" applyNumberFormat="0" applyProtection="0">
      <alignment horizontal="right" vertical="center"/>
    </xf>
    <xf numFmtId="4" fontId="14" fillId="44" borderId="10" applyNumberFormat="0" applyProtection="0">
      <alignment horizontal="left" vertical="center" indent="1"/>
    </xf>
    <xf numFmtId="4" fontId="16" fillId="45" borderId="0" applyNumberFormat="0" applyProtection="0">
      <alignment horizontal="left" vertical="center" indent="1"/>
    </xf>
    <xf numFmtId="4" fontId="40" fillId="0" borderId="9" applyNumberFormat="0" applyProtection="0">
      <alignment horizontal="left" vertical="center" wrapText="1" indent="1"/>
    </xf>
    <xf numFmtId="4" fontId="17" fillId="9" borderId="0" applyNumberFormat="0" applyProtection="0">
      <alignment horizontal="left" vertical="center" indent="1"/>
    </xf>
    <xf numFmtId="4" fontId="17" fillId="46" borderId="0" applyNumberFormat="0" applyProtection="0">
      <alignment horizontal="left" vertical="center" indent="1"/>
    </xf>
    <xf numFmtId="4" fontId="16" fillId="2" borderId="8" applyNumberFormat="0" applyProtection="0">
      <alignment horizontal="right" vertical="center"/>
    </xf>
    <xf numFmtId="4" fontId="13" fillId="45" borderId="0" applyNumberFormat="0" applyProtection="0">
      <alignment horizontal="left" vertical="center" indent="1"/>
    </xf>
    <xf numFmtId="4" fontId="13" fillId="2" borderId="0" applyNumberFormat="0" applyProtection="0">
      <alignment horizontal="left" vertical="center" indent="1"/>
    </xf>
    <xf numFmtId="4" fontId="13" fillId="47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wrapText="1" indent="1" shrinkToFit="1"/>
    </xf>
    <xf numFmtId="0" fontId="7" fillId="0" borderId="0" applyNumberFormat="0" applyProtection="0">
      <alignment horizontal="left" wrapText="1" indent="1" shrinkToFit="1"/>
    </xf>
    <xf numFmtId="0" fontId="38" fillId="0" borderId="9" applyNumberFormat="0" applyProtection="0">
      <alignment horizontal="left" vertical="center" wrapText="1" indent="1"/>
    </xf>
    <xf numFmtId="0" fontId="6" fillId="9" borderId="8" applyNumberFormat="0" applyProtection="0">
      <alignment horizontal="left" vertical="top" indent="1"/>
    </xf>
    <xf numFmtId="0" fontId="6" fillId="46" borderId="8" applyNumberFormat="0" applyProtection="0">
      <alignment horizontal="left" vertical="top" indent="1"/>
    </xf>
    <xf numFmtId="0" fontId="7" fillId="0" borderId="0" applyNumberFormat="0" applyProtection="0">
      <alignment horizontal="left" vertical="center" wrapText="1" indent="1" shrinkToFit="1"/>
    </xf>
    <xf numFmtId="0" fontId="7" fillId="0" borderId="0" applyNumberFormat="0" applyProtection="0">
      <alignment horizontal="left" wrapText="1" indent="1" shrinkToFit="1"/>
    </xf>
    <xf numFmtId="0" fontId="38" fillId="0" borderId="1" applyNumberFormat="0" applyProtection="0">
      <alignment horizontal="left" vertical="center" indent="1"/>
    </xf>
    <xf numFmtId="0" fontId="6" fillId="2" borderId="8" applyNumberFormat="0" applyProtection="0">
      <alignment horizontal="left" vertical="top" indent="1"/>
    </xf>
    <xf numFmtId="0" fontId="6" fillId="47" borderId="8" applyNumberFormat="0" applyProtection="0">
      <alignment horizontal="left" vertical="top" indent="1"/>
    </xf>
    <xf numFmtId="0" fontId="7" fillId="0" borderId="0" applyNumberFormat="0" applyProtection="0">
      <alignment horizontal="left" vertical="center" wrapText="1" indent="1" shrinkToFit="1"/>
    </xf>
    <xf numFmtId="0" fontId="7" fillId="0" borderId="0" applyNumberFormat="0" applyProtection="0">
      <alignment horizontal="left" wrapText="1" indent="1" shrinkToFit="1"/>
    </xf>
    <xf numFmtId="0" fontId="38" fillId="0" borderId="1" applyNumberFormat="0" applyProtection="0">
      <alignment horizontal="left" vertical="center" indent="1"/>
    </xf>
    <xf numFmtId="0" fontId="6" fillId="7" borderId="8" applyNumberFormat="0" applyProtection="0">
      <alignment horizontal="left" vertical="top" indent="1"/>
    </xf>
    <xf numFmtId="0" fontId="6" fillId="48" borderId="8" applyNumberFormat="0" applyProtection="0">
      <alignment horizontal="left" vertical="top" indent="1"/>
    </xf>
    <xf numFmtId="0" fontId="6" fillId="0" borderId="1" applyNumberFormat="0" applyProtection="0">
      <alignment horizontal="left" vertical="center" indent="1"/>
    </xf>
    <xf numFmtId="0" fontId="7" fillId="0" borderId="0" applyNumberFormat="0" applyProtection="0">
      <alignment horizontal="left" wrapText="1" indent="1" shrinkToFit="1"/>
    </xf>
    <xf numFmtId="0" fontId="38" fillId="0" borderId="1" applyNumberFormat="0" applyProtection="0">
      <alignment horizontal="left" vertical="center" indent="1"/>
    </xf>
    <xf numFmtId="0" fontId="6" fillId="45" borderId="8" applyNumberFormat="0" applyProtection="0">
      <alignment horizontal="left" vertical="top" indent="1"/>
    </xf>
    <xf numFmtId="0" fontId="6" fillId="49" borderId="8" applyNumberFormat="0" applyProtection="0">
      <alignment horizontal="left" vertical="top" indent="1"/>
    </xf>
    <xf numFmtId="0" fontId="6" fillId="6" borderId="1" applyNumberFormat="0">
      <protection locked="0"/>
    </xf>
    <xf numFmtId="0" fontId="6" fillId="41" borderId="1" applyNumberFormat="0">
      <protection locked="0"/>
    </xf>
    <xf numFmtId="0" fontId="35" fillId="9" borderId="11" applyBorder="0"/>
    <xf numFmtId="4" fontId="16" fillId="5" borderId="8" applyNumberFormat="0" applyProtection="0">
      <alignment vertical="center"/>
    </xf>
    <xf numFmtId="4" fontId="16" fillId="38" borderId="8" applyNumberFormat="0" applyProtection="0">
      <alignment vertical="center"/>
    </xf>
    <xf numFmtId="4" fontId="18" fillId="5" borderId="8" applyNumberFormat="0" applyProtection="0">
      <alignment vertical="center"/>
    </xf>
    <xf numFmtId="4" fontId="18" fillId="38" borderId="8" applyNumberFormat="0" applyProtection="0">
      <alignment vertical="center"/>
    </xf>
    <xf numFmtId="4" fontId="16" fillId="5" borderId="8" applyNumberFormat="0" applyProtection="0">
      <alignment horizontal="left" vertical="center" indent="1"/>
    </xf>
    <xf numFmtId="4" fontId="16" fillId="0" borderId="1" applyNumberFormat="0" applyProtection="0">
      <alignment horizontal="left" vertical="center" indent="1"/>
    </xf>
    <xf numFmtId="0" fontId="16" fillId="5" borderId="8" applyNumberFormat="0" applyProtection="0">
      <alignment horizontal="left" vertical="top" indent="1"/>
    </xf>
    <xf numFmtId="0" fontId="16" fillId="38" borderId="8" applyNumberFormat="0" applyProtection="0">
      <alignment horizontal="left" vertical="top" indent="1"/>
    </xf>
    <xf numFmtId="4" fontId="16" fillId="0" borderId="1" applyNumberFormat="0" applyProtection="0">
      <alignment horizontal="right" vertical="center"/>
    </xf>
    <xf numFmtId="4" fontId="5" fillId="0" borderId="0" applyNumberFormat="0" applyProtection="0">
      <alignment horizontal="right"/>
    </xf>
    <xf numFmtId="4" fontId="40" fillId="41" borderId="1" applyNumberFormat="0" applyProtection="0">
      <alignment horizontal="right" vertical="center"/>
    </xf>
    <xf numFmtId="4" fontId="5" fillId="0" borderId="0" applyNumberFormat="0" applyProtection="0">
      <alignment horizontal="right"/>
    </xf>
    <xf numFmtId="4" fontId="18" fillId="45" borderId="8" applyNumberFormat="0" applyProtection="0">
      <alignment horizontal="right" vertical="center"/>
    </xf>
    <xf numFmtId="4" fontId="16" fillId="0" borderId="1" applyNumberFormat="0" applyProtection="0">
      <alignment horizontal="left" wrapText="1" indent="1"/>
    </xf>
    <xf numFmtId="4" fontId="5" fillId="0" borderId="1" applyNumberFormat="0" applyProtection="0">
      <alignment horizontal="left" wrapText="1" indent="1"/>
    </xf>
    <xf numFmtId="4" fontId="5" fillId="0" borderId="0" applyNumberFormat="0" applyProtection="0">
      <alignment horizontal="left" wrapText="1" indent="1"/>
    </xf>
    <xf numFmtId="4" fontId="40" fillId="41" borderId="1" applyNumberFormat="0" applyProtection="0">
      <alignment horizontal="left" vertical="center" indent="1"/>
    </xf>
    <xf numFmtId="4" fontId="5" fillId="0" borderId="0" applyNumberFormat="0" applyProtection="0">
      <alignment horizontal="left" wrapText="1" indent="1" shrinkToFit="1"/>
    </xf>
    <xf numFmtId="0" fontId="16" fillId="2" borderId="8" applyNumberFormat="0" applyProtection="0">
      <alignment horizontal="left" vertical="top" indent="1"/>
    </xf>
    <xf numFmtId="0" fontId="16" fillId="47" borderId="8" applyNumberFormat="0" applyProtection="0">
      <alignment horizontal="left" vertical="top" indent="1"/>
    </xf>
    <xf numFmtId="4" fontId="19" fillId="50" borderId="0" applyNumberFormat="0" applyProtection="0">
      <alignment horizontal="left" vertical="center" indent="1"/>
    </xf>
    <xf numFmtId="0" fontId="36" fillId="51" borderId="1"/>
    <xf numFmtId="4" fontId="20" fillId="45" borderId="8" applyNumberFormat="0" applyProtection="0">
      <alignment horizontal="right" vertical="center"/>
    </xf>
    <xf numFmtId="4" fontId="41" fillId="0" borderId="1" applyNumberFormat="0" applyProtection="0">
      <alignment horizontal="right" vertical="center"/>
    </xf>
    <xf numFmtId="0" fontId="21" fillId="0" borderId="0" applyNumberFormat="0" applyFill="0" applyBorder="0" applyAlignment="0" applyProtection="0"/>
    <xf numFmtId="0" fontId="8" fillId="0" borderId="0"/>
    <xf numFmtId="0" fontId="8" fillId="0" borderId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36" applyNumberFormat="0" applyFill="0" applyAlignment="0" applyProtection="0"/>
    <xf numFmtId="0" fontId="69" fillId="0" borderId="12" applyNumberFormat="0" applyFill="0" applyAlignment="0" applyProtection="0"/>
    <xf numFmtId="165" fontId="22" fillId="52" borderId="0" applyBorder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</cellStyleXfs>
  <cellXfs count="188">
    <xf numFmtId="0" fontId="0" fillId="0" borderId="0" xfId="0"/>
    <xf numFmtId="0" fontId="53" fillId="0" borderId="0" xfId="185"/>
    <xf numFmtId="0" fontId="73" fillId="0" borderId="0" xfId="185" applyFont="1"/>
    <xf numFmtId="0" fontId="74" fillId="0" borderId="0" xfId="185" applyFont="1"/>
    <xf numFmtId="0" fontId="72" fillId="0" borderId="0" xfId="185" applyFont="1"/>
    <xf numFmtId="0" fontId="53" fillId="0" borderId="0" xfId="185" applyFill="1" applyBorder="1"/>
    <xf numFmtId="43" fontId="72" fillId="0" borderId="0" xfId="147" applyFont="1"/>
    <xf numFmtId="167" fontId="72" fillId="0" borderId="0" xfId="185" applyNumberFormat="1" applyFont="1"/>
    <xf numFmtId="167" fontId="72" fillId="0" borderId="0" xfId="147" applyNumberFormat="1" applyFont="1"/>
    <xf numFmtId="164" fontId="72" fillId="0" borderId="0" xfId="256" applyNumberFormat="1" applyFont="1"/>
    <xf numFmtId="0" fontId="49" fillId="0" borderId="0" xfId="185" applyFont="1" applyFill="1" applyBorder="1" applyAlignment="1">
      <alignment horizontal="left" wrapText="1"/>
    </xf>
    <xf numFmtId="3" fontId="0" fillId="0" borderId="0" xfId="0" applyNumberFormat="1"/>
    <xf numFmtId="0" fontId="1" fillId="0" borderId="0" xfId="185" applyFont="1" applyFill="1" applyBorder="1"/>
    <xf numFmtId="3" fontId="49" fillId="0" borderId="0" xfId="185" applyNumberFormat="1" applyFont="1" applyFill="1" applyBorder="1" applyAlignment="1">
      <alignment horizontal="left" wrapText="1"/>
    </xf>
    <xf numFmtId="0" fontId="0" fillId="0" borderId="1" xfId="0" applyBorder="1"/>
    <xf numFmtId="3" fontId="0" fillId="0" borderId="1" xfId="0" applyNumberFormat="1" applyBorder="1"/>
    <xf numFmtId="0" fontId="78" fillId="0" borderId="0" xfId="185" applyFont="1" applyFill="1"/>
    <xf numFmtId="0" fontId="79" fillId="0" borderId="0" xfId="185" applyFont="1"/>
    <xf numFmtId="0" fontId="80" fillId="89" borderId="1" xfId="185" applyFont="1" applyFill="1" applyBorder="1" applyAlignment="1">
      <alignment horizontal="center" vertical="center" wrapText="1"/>
    </xf>
    <xf numFmtId="0" fontId="80" fillId="89" borderId="14" xfId="185" applyFont="1" applyFill="1" applyBorder="1" applyAlignment="1">
      <alignment horizontal="center" vertical="center" wrapText="1"/>
    </xf>
    <xf numFmtId="0" fontId="80" fillId="89" borderId="21" xfId="185" applyFont="1" applyFill="1" applyBorder="1" applyAlignment="1">
      <alignment horizontal="left" vertical="center" wrapText="1"/>
    </xf>
    <xf numFmtId="3" fontId="80" fillId="89" borderId="1" xfId="185" applyNumberFormat="1" applyFont="1" applyFill="1" applyBorder="1" applyAlignment="1">
      <alignment horizontal="center" vertical="center" wrapText="1"/>
    </xf>
    <xf numFmtId="164" fontId="80" fillId="89" borderId="1" xfId="256" applyNumberFormat="1" applyFont="1" applyFill="1" applyBorder="1" applyAlignment="1">
      <alignment horizontal="center" vertical="center" wrapText="1"/>
    </xf>
    <xf numFmtId="3" fontId="80" fillId="89" borderId="14" xfId="185" applyNumberFormat="1" applyFont="1" applyFill="1" applyBorder="1" applyAlignment="1">
      <alignment horizontal="center" vertical="center" wrapText="1"/>
    </xf>
    <xf numFmtId="0" fontId="79" fillId="0" borderId="21" xfId="185" applyFont="1" applyFill="1" applyBorder="1" applyAlignment="1">
      <alignment vertical="center" wrapText="1"/>
    </xf>
    <xf numFmtId="3" fontId="78" fillId="0" borderId="1" xfId="185" applyNumberFormat="1" applyFont="1" applyFill="1" applyBorder="1" applyAlignment="1">
      <alignment horizontal="center" vertical="center" wrapText="1"/>
    </xf>
    <xf numFmtId="164" fontId="79" fillId="0" borderId="1" xfId="256" applyNumberFormat="1" applyFont="1" applyFill="1" applyBorder="1" applyAlignment="1">
      <alignment horizontal="center" vertical="center" wrapText="1"/>
    </xf>
    <xf numFmtId="3" fontId="79" fillId="0" borderId="14" xfId="185" applyNumberFormat="1" applyFont="1" applyFill="1" applyBorder="1" applyAlignment="1">
      <alignment horizontal="center" vertical="center"/>
    </xf>
    <xf numFmtId="0" fontId="80" fillId="89" borderId="21" xfId="185" applyFont="1" applyFill="1" applyBorder="1" applyAlignment="1">
      <alignment vertical="center" wrapText="1"/>
    </xf>
    <xf numFmtId="0" fontId="79" fillId="0" borderId="22" xfId="185" applyFont="1" applyFill="1" applyBorder="1" applyAlignment="1">
      <alignment vertical="center" wrapText="1"/>
    </xf>
    <xf numFmtId="3" fontId="78" fillId="0" borderId="20" xfId="185" applyNumberFormat="1" applyFont="1" applyFill="1" applyBorder="1" applyAlignment="1">
      <alignment horizontal="center" vertical="center" wrapText="1"/>
    </xf>
    <xf numFmtId="0" fontId="79" fillId="0" borderId="23" xfId="185" applyFont="1" applyFill="1" applyBorder="1" applyAlignment="1">
      <alignment vertical="center" wrapText="1"/>
    </xf>
    <xf numFmtId="3" fontId="78" fillId="0" borderId="24" xfId="185" applyNumberFormat="1" applyFont="1" applyFill="1" applyBorder="1" applyAlignment="1">
      <alignment horizontal="center" vertical="center" wrapText="1"/>
    </xf>
    <xf numFmtId="0" fontId="80" fillId="91" borderId="21" xfId="185" applyFont="1" applyFill="1" applyBorder="1" applyAlignment="1">
      <alignment horizontal="left" vertical="center" wrapText="1"/>
    </xf>
    <xf numFmtId="3" fontId="80" fillId="91" borderId="1" xfId="185" applyNumberFormat="1" applyFont="1" applyFill="1" applyBorder="1" applyAlignment="1">
      <alignment horizontal="center" vertical="center" wrapText="1"/>
    </xf>
    <xf numFmtId="164" fontId="80" fillId="91" borderId="1" xfId="256" applyNumberFormat="1" applyFont="1" applyFill="1" applyBorder="1" applyAlignment="1">
      <alignment horizontal="center" vertical="center" wrapText="1"/>
    </xf>
    <xf numFmtId="3" fontId="80" fillId="91" borderId="14" xfId="185" applyNumberFormat="1" applyFont="1" applyFill="1" applyBorder="1" applyAlignment="1">
      <alignment horizontal="center" vertical="center" wrapText="1"/>
    </xf>
    <xf numFmtId="0" fontId="79" fillId="0" borderId="23" xfId="185" applyFont="1" applyFill="1" applyBorder="1" applyAlignment="1">
      <alignment wrapText="1"/>
    </xf>
    <xf numFmtId="3" fontId="79" fillId="0" borderId="24" xfId="185" applyNumberFormat="1" applyFont="1" applyFill="1" applyBorder="1" applyAlignment="1">
      <alignment horizontal="center" vertical="center" wrapText="1"/>
    </xf>
    <xf numFmtId="0" fontId="80" fillId="91" borderId="21" xfId="185" applyFont="1" applyFill="1" applyBorder="1" applyAlignment="1">
      <alignment vertical="center" wrapText="1"/>
    </xf>
    <xf numFmtId="0" fontId="79" fillId="0" borderId="23" xfId="185" applyFont="1" applyFill="1" applyBorder="1" applyAlignment="1">
      <alignment horizontal="left" vertical="center" wrapText="1"/>
    </xf>
    <xf numFmtId="164" fontId="79" fillId="0" borderId="24" xfId="256" applyNumberFormat="1" applyFont="1" applyFill="1" applyBorder="1" applyAlignment="1">
      <alignment horizontal="center" vertical="center" wrapText="1"/>
    </xf>
    <xf numFmtId="0" fontId="80" fillId="89" borderId="22" xfId="185" applyFont="1" applyFill="1" applyBorder="1" applyAlignment="1">
      <alignment vertical="center" wrapText="1"/>
    </xf>
    <xf numFmtId="0" fontId="79" fillId="0" borderId="1" xfId="185" applyFont="1" applyFill="1" applyBorder="1" applyAlignment="1">
      <alignment wrapText="1"/>
    </xf>
    <xf numFmtId="3" fontId="79" fillId="0" borderId="1" xfId="185" applyNumberFormat="1" applyFont="1" applyFill="1" applyBorder="1" applyAlignment="1">
      <alignment horizontal="center" vertical="center" wrapText="1"/>
    </xf>
    <xf numFmtId="0" fontId="80" fillId="89" borderId="37" xfId="185" applyFont="1" applyFill="1" applyBorder="1" applyAlignment="1">
      <alignment horizontal="left" vertical="center" wrapText="1"/>
    </xf>
    <xf numFmtId="3" fontId="80" fillId="89" borderId="38" xfId="147" applyNumberFormat="1" applyFont="1" applyFill="1" applyBorder="1" applyAlignment="1">
      <alignment horizontal="center" vertical="center" wrapText="1"/>
    </xf>
    <xf numFmtId="164" fontId="80" fillId="89" borderId="38" xfId="256" applyNumberFormat="1" applyFont="1" applyFill="1" applyBorder="1" applyAlignment="1">
      <alignment horizontal="center" vertical="center" wrapText="1"/>
    </xf>
    <xf numFmtId="3" fontId="80" fillId="89" borderId="25" xfId="185" applyNumberFormat="1" applyFont="1" applyFill="1" applyBorder="1" applyAlignment="1">
      <alignment horizontal="center" vertical="center" wrapText="1"/>
    </xf>
    <xf numFmtId="0" fontId="79" fillId="0" borderId="0" xfId="185" applyFont="1" applyBorder="1"/>
    <xf numFmtId="3" fontId="82" fillId="0" borderId="0" xfId="185" applyNumberFormat="1" applyFont="1" applyBorder="1" applyAlignment="1">
      <alignment wrapText="1"/>
    </xf>
    <xf numFmtId="0" fontId="83" fillId="0" borderId="0" xfId="185" applyFont="1" applyAlignment="1">
      <alignment horizontal="right"/>
    </xf>
    <xf numFmtId="0" fontId="80" fillId="89" borderId="39" xfId="185" applyFont="1" applyFill="1" applyBorder="1" applyAlignment="1">
      <alignment horizontal="center" vertical="center" wrapText="1"/>
    </xf>
    <xf numFmtId="0" fontId="80" fillId="89" borderId="40" xfId="185" applyFont="1" applyFill="1" applyBorder="1" applyAlignment="1">
      <alignment horizontal="center" vertical="center"/>
    </xf>
    <xf numFmtId="0" fontId="80" fillId="89" borderId="40" xfId="185" applyFont="1" applyFill="1" applyBorder="1" applyAlignment="1">
      <alignment horizontal="center" vertical="center" wrapText="1"/>
    </xf>
    <xf numFmtId="0" fontId="80" fillId="89" borderId="41" xfId="185" applyFont="1" applyFill="1" applyBorder="1" applyAlignment="1">
      <alignment horizontal="center" vertical="center" wrapText="1"/>
    </xf>
    <xf numFmtId="0" fontId="84" fillId="89" borderId="21" xfId="185" applyFont="1" applyFill="1" applyBorder="1" applyAlignment="1">
      <alignment horizontal="center" vertical="center"/>
    </xf>
    <xf numFmtId="0" fontId="84" fillId="89" borderId="1" xfId="185" applyFont="1" applyFill="1" applyBorder="1" applyAlignment="1">
      <alignment horizontal="center" vertical="center"/>
    </xf>
    <xf numFmtId="3" fontId="84" fillId="89" borderId="1" xfId="185" applyNumberFormat="1" applyFont="1" applyFill="1" applyBorder="1" applyAlignment="1">
      <alignment horizontal="center" vertical="center"/>
    </xf>
    <xf numFmtId="0" fontId="80" fillId="89" borderId="42" xfId="185" applyFont="1" applyFill="1" applyBorder="1" applyAlignment="1">
      <alignment horizontal="center" vertical="center" wrapText="1"/>
    </xf>
    <xf numFmtId="0" fontId="84" fillId="89" borderId="1" xfId="185" applyFont="1" applyFill="1" applyBorder="1" applyAlignment="1">
      <alignment horizontal="center" vertical="center" wrapText="1"/>
    </xf>
    <xf numFmtId="0" fontId="84" fillId="89" borderId="42" xfId="185" applyFont="1" applyFill="1" applyBorder="1" applyAlignment="1">
      <alignment horizontal="center" vertical="center" wrapText="1"/>
    </xf>
    <xf numFmtId="3" fontId="79" fillId="0" borderId="0" xfId="185" applyNumberFormat="1" applyFont="1"/>
    <xf numFmtId="0" fontId="79" fillId="0" borderId="0" xfId="256" applyNumberFormat="1" applyFont="1"/>
    <xf numFmtId="0" fontId="85" fillId="0" borderId="1" xfId="185" applyFont="1" applyFill="1" applyBorder="1" applyAlignment="1">
      <alignment horizontal="center" vertical="center"/>
    </xf>
    <xf numFmtId="3" fontId="78" fillId="0" borderId="1" xfId="185" applyNumberFormat="1" applyFont="1" applyFill="1" applyBorder="1" applyAlignment="1">
      <alignment horizontal="right" vertical="center"/>
    </xf>
    <xf numFmtId="164" fontId="78" fillId="0" borderId="1" xfId="185" applyNumberFormat="1" applyFont="1" applyFill="1" applyBorder="1" applyAlignment="1">
      <alignment horizontal="right" vertical="center" wrapText="1"/>
    </xf>
    <xf numFmtId="3" fontId="78" fillId="0" borderId="42" xfId="185" applyNumberFormat="1" applyFont="1" applyFill="1" applyBorder="1" applyAlignment="1">
      <alignment horizontal="right" vertical="center" wrapText="1"/>
    </xf>
    <xf numFmtId="9" fontId="79" fillId="0" borderId="0" xfId="256" applyFont="1" applyBorder="1"/>
    <xf numFmtId="9" fontId="79" fillId="0" borderId="0" xfId="256" applyFont="1"/>
    <xf numFmtId="164" fontId="79" fillId="0" borderId="0" xfId="256" applyNumberFormat="1" applyFont="1"/>
    <xf numFmtId="0" fontId="85" fillId="0" borderId="24" xfId="185" applyFont="1" applyFill="1" applyBorder="1" applyAlignment="1">
      <alignment horizontal="center" vertical="center"/>
    </xf>
    <xf numFmtId="3" fontId="78" fillId="0" borderId="24" xfId="185" applyNumberFormat="1" applyFont="1" applyFill="1" applyBorder="1" applyAlignment="1">
      <alignment horizontal="right" vertical="center"/>
    </xf>
    <xf numFmtId="3" fontId="78" fillId="0" borderId="43" xfId="185" applyNumberFormat="1" applyFont="1" applyFill="1" applyBorder="1" applyAlignment="1">
      <alignment horizontal="right" vertical="center" wrapText="1"/>
    </xf>
    <xf numFmtId="0" fontId="79" fillId="0" borderId="0" xfId="185" applyFont="1" applyFill="1"/>
    <xf numFmtId="3" fontId="79" fillId="0" borderId="0" xfId="185" applyNumberFormat="1" applyFont="1" applyFill="1" applyBorder="1"/>
    <xf numFmtId="164" fontId="79" fillId="0" borderId="0" xfId="256" applyNumberFormat="1" applyFont="1" applyFill="1"/>
    <xf numFmtId="164" fontId="79" fillId="0" borderId="0" xfId="185" applyNumberFormat="1" applyFont="1" applyFill="1"/>
    <xf numFmtId="0" fontId="79" fillId="0" borderId="0" xfId="185" applyFont="1" applyFill="1" applyBorder="1"/>
    <xf numFmtId="3" fontId="79" fillId="0" borderId="0" xfId="185" applyNumberFormat="1" applyFont="1" applyBorder="1"/>
    <xf numFmtId="0" fontId="85" fillId="0" borderId="0" xfId="185" applyFont="1" applyFill="1"/>
    <xf numFmtId="0" fontId="87" fillId="0" borderId="0" xfId="185" applyFont="1"/>
    <xf numFmtId="0" fontId="80" fillId="90" borderId="13" xfId="185" applyFont="1" applyFill="1" applyBorder="1" applyAlignment="1">
      <alignment wrapText="1"/>
    </xf>
    <xf numFmtId="3" fontId="80" fillId="90" borderId="13" xfId="185" applyNumberFormat="1" applyFont="1" applyFill="1" applyBorder="1" applyAlignment="1">
      <alignment horizontal="center" vertical="center"/>
    </xf>
    <xf numFmtId="164" fontId="80" fillId="90" borderId="13" xfId="185" applyNumberFormat="1" applyFont="1" applyFill="1" applyBorder="1" applyAlignment="1">
      <alignment horizontal="center" vertical="center"/>
    </xf>
    <xf numFmtId="3" fontId="85" fillId="90" borderId="14" xfId="185" applyNumberFormat="1" applyFont="1" applyFill="1" applyBorder="1" applyAlignment="1">
      <alignment horizontal="center" vertical="center"/>
    </xf>
    <xf numFmtId="164" fontId="80" fillId="0" borderId="0" xfId="185" applyNumberFormat="1" applyFont="1"/>
    <xf numFmtId="0" fontId="80" fillId="0" borderId="0" xfId="185" applyFont="1"/>
    <xf numFmtId="3" fontId="79" fillId="0" borderId="1" xfId="185" applyNumberFormat="1" applyFont="1" applyFill="1" applyBorder="1" applyAlignment="1">
      <alignment horizontal="center" vertical="center"/>
    </xf>
    <xf numFmtId="164" fontId="79" fillId="0" borderId="1" xfId="185" applyNumberFormat="1" applyFont="1" applyFill="1" applyBorder="1" applyAlignment="1">
      <alignment horizontal="center" vertical="center"/>
    </xf>
    <xf numFmtId="3" fontId="78" fillId="0" borderId="1" xfId="185" applyNumberFormat="1" applyFont="1" applyFill="1" applyBorder="1" applyAlignment="1">
      <alignment horizontal="center" vertical="center"/>
    </xf>
    <xf numFmtId="0" fontId="79" fillId="0" borderId="20" xfId="185" applyFont="1" applyFill="1" applyBorder="1" applyAlignment="1">
      <alignment wrapText="1"/>
    </xf>
    <xf numFmtId="3" fontId="79" fillId="0" borderId="20" xfId="185" applyNumberFormat="1" applyFont="1" applyFill="1" applyBorder="1" applyAlignment="1">
      <alignment horizontal="center" vertical="center"/>
    </xf>
    <xf numFmtId="164" fontId="79" fillId="0" borderId="20" xfId="185" applyNumberFormat="1" applyFont="1" applyFill="1" applyBorder="1" applyAlignment="1">
      <alignment horizontal="center" vertical="center"/>
    </xf>
    <xf numFmtId="3" fontId="79" fillId="0" borderId="30" xfId="185" applyNumberFormat="1" applyFont="1" applyFill="1" applyBorder="1" applyAlignment="1">
      <alignment horizontal="center" vertical="center"/>
    </xf>
    <xf numFmtId="43" fontId="80" fillId="0" borderId="0" xfId="147" applyFont="1"/>
    <xf numFmtId="164" fontId="80" fillId="0" borderId="0" xfId="185" applyNumberFormat="1" applyFont="1" applyFill="1"/>
    <xf numFmtId="43" fontId="80" fillId="0" borderId="0" xfId="147" applyFont="1" applyFill="1"/>
    <xf numFmtId="0" fontId="80" fillId="0" borderId="0" xfId="185" applyFont="1" applyFill="1"/>
    <xf numFmtId="167" fontId="80" fillId="0" borderId="0" xfId="185" applyNumberFormat="1" applyFont="1"/>
    <xf numFmtId="3" fontId="79" fillId="0" borderId="25" xfId="185" applyNumberFormat="1" applyFont="1" applyFill="1" applyBorder="1" applyAlignment="1">
      <alignment horizontal="center" vertical="center"/>
    </xf>
    <xf numFmtId="167" fontId="80" fillId="0" borderId="0" xfId="147" applyNumberFormat="1" applyFont="1"/>
    <xf numFmtId="167" fontId="80" fillId="0" borderId="0" xfId="147" applyNumberFormat="1" applyFont="1" applyFill="1"/>
    <xf numFmtId="164" fontId="80" fillId="0" borderId="0" xfId="256" applyNumberFormat="1" applyFont="1" applyFill="1"/>
    <xf numFmtId="164" fontId="80" fillId="0" borderId="0" xfId="256" applyNumberFormat="1" applyFont="1"/>
    <xf numFmtId="3" fontId="80" fillId="0" borderId="0" xfId="185" applyNumberFormat="1" applyFont="1"/>
    <xf numFmtId="0" fontId="78" fillId="0" borderId="21" xfId="185" applyFont="1" applyFill="1" applyBorder="1" applyAlignment="1">
      <alignment wrapText="1"/>
    </xf>
    <xf numFmtId="164" fontId="78" fillId="0" borderId="1" xfId="256" applyNumberFormat="1" applyFont="1" applyFill="1" applyBorder="1" applyAlignment="1">
      <alignment horizontal="center" vertical="center" wrapText="1"/>
    </xf>
    <xf numFmtId="3" fontId="78" fillId="0" borderId="14" xfId="185" applyNumberFormat="1" applyFont="1" applyFill="1" applyBorder="1" applyAlignment="1">
      <alignment horizontal="center" vertical="center"/>
    </xf>
    <xf numFmtId="0" fontId="78" fillId="0" borderId="21" xfId="185" applyFont="1" applyFill="1" applyBorder="1" applyAlignment="1">
      <alignment horizontal="right" wrapText="1"/>
    </xf>
    <xf numFmtId="3" fontId="78" fillId="0" borderId="14" xfId="185" applyNumberFormat="1" applyFont="1" applyFill="1" applyBorder="1" applyAlignment="1">
      <alignment vertical="center"/>
    </xf>
    <xf numFmtId="0" fontId="80" fillId="89" borderId="23" xfId="185" applyFont="1" applyFill="1" applyBorder="1" applyAlignment="1">
      <alignment wrapText="1"/>
    </xf>
    <xf numFmtId="3" fontId="80" fillId="89" borderId="24" xfId="147" applyNumberFormat="1" applyFont="1" applyFill="1" applyBorder="1" applyAlignment="1">
      <alignment horizontal="center" vertical="center" wrapText="1"/>
    </xf>
    <xf numFmtId="164" fontId="80" fillId="89" borderId="24" xfId="256" applyNumberFormat="1" applyFont="1" applyFill="1" applyBorder="1" applyAlignment="1">
      <alignment horizontal="center" vertical="center" wrapText="1"/>
    </xf>
    <xf numFmtId="0" fontId="80" fillId="0" borderId="0" xfId="185" applyFont="1" applyFill="1" applyBorder="1" applyAlignment="1">
      <alignment wrapText="1"/>
    </xf>
    <xf numFmtId="3" fontId="80" fillId="0" borderId="0" xfId="147" applyNumberFormat="1" applyFont="1" applyFill="1" applyBorder="1" applyAlignment="1">
      <alignment horizontal="center" vertical="center" wrapText="1"/>
    </xf>
    <xf numFmtId="164" fontId="80" fillId="0" borderId="0" xfId="256" applyNumberFormat="1" applyFont="1" applyFill="1" applyBorder="1" applyAlignment="1">
      <alignment horizontal="center" vertical="center" wrapText="1"/>
    </xf>
    <xf numFmtId="3" fontId="80" fillId="0" borderId="0" xfId="185" applyNumberFormat="1" applyFont="1" applyFill="1" applyBorder="1" applyAlignment="1">
      <alignment horizontal="center" vertical="center" wrapText="1"/>
    </xf>
    <xf numFmtId="167" fontId="80" fillId="0" borderId="0" xfId="147" applyNumberFormat="1" applyFont="1" applyFill="1" applyBorder="1" applyAlignment="1">
      <alignment horizontal="center" vertical="center" wrapText="1"/>
    </xf>
    <xf numFmtId="167" fontId="80" fillId="89" borderId="1" xfId="147" applyNumberFormat="1" applyFont="1" applyFill="1" applyBorder="1" applyAlignment="1">
      <alignment horizontal="center" vertical="center" wrapText="1"/>
    </xf>
    <xf numFmtId="167" fontId="80" fillId="89" borderId="44" xfId="147" applyNumberFormat="1" applyFont="1" applyFill="1" applyBorder="1" applyAlignment="1">
      <alignment horizontal="center" vertical="center" wrapText="1"/>
    </xf>
    <xf numFmtId="49" fontId="80" fillId="89" borderId="1" xfId="147" applyNumberFormat="1" applyFont="1" applyFill="1" applyBorder="1" applyAlignment="1">
      <alignment horizontal="center" vertical="center" wrapText="1"/>
    </xf>
    <xf numFmtId="49" fontId="80" fillId="89" borderId="14" xfId="147" applyNumberFormat="1" applyFont="1" applyFill="1" applyBorder="1" applyAlignment="1">
      <alignment horizontal="center" vertical="center" wrapText="1"/>
    </xf>
    <xf numFmtId="0" fontId="79" fillId="0" borderId="19" xfId="185" applyFont="1" applyFill="1" applyBorder="1"/>
    <xf numFmtId="3" fontId="78" fillId="0" borderId="13" xfId="185" applyNumberFormat="1" applyFont="1" applyFill="1" applyBorder="1" applyAlignment="1">
      <alignment horizontal="center" vertical="center"/>
    </xf>
    <xf numFmtId="164" fontId="79" fillId="0" borderId="1" xfId="259" applyNumberFormat="1" applyFont="1" applyFill="1" applyBorder="1" applyAlignment="1">
      <alignment horizontal="center" vertical="center"/>
    </xf>
    <xf numFmtId="3" fontId="79" fillId="0" borderId="18" xfId="185" applyNumberFormat="1" applyFont="1" applyFill="1" applyBorder="1" applyAlignment="1">
      <alignment horizontal="center" vertical="center"/>
    </xf>
    <xf numFmtId="0" fontId="79" fillId="0" borderId="17" xfId="185" applyFont="1" applyFill="1" applyBorder="1"/>
    <xf numFmtId="0" fontId="80" fillId="0" borderId="0" xfId="256" applyNumberFormat="1" applyFont="1"/>
    <xf numFmtId="0" fontId="80" fillId="0" borderId="17" xfId="185" applyFont="1" applyFill="1" applyBorder="1"/>
    <xf numFmtId="3" fontId="80" fillId="0" borderId="1" xfId="185" applyNumberFormat="1" applyFont="1" applyFill="1" applyBorder="1" applyAlignment="1">
      <alignment horizontal="center" vertical="center"/>
    </xf>
    <xf numFmtId="164" fontId="80" fillId="0" borderId="1" xfId="259" applyNumberFormat="1" applyFont="1" applyFill="1" applyBorder="1" applyAlignment="1">
      <alignment horizontal="center" vertical="center"/>
    </xf>
    <xf numFmtId="3" fontId="80" fillId="0" borderId="18" xfId="185" applyNumberFormat="1" applyFont="1" applyFill="1" applyBorder="1" applyAlignment="1">
      <alignment horizontal="center" vertical="center"/>
    </xf>
    <xf numFmtId="0" fontId="87" fillId="0" borderId="0" xfId="185" applyFont="1" applyFill="1" applyBorder="1" applyAlignment="1">
      <alignment horizontal="left" wrapText="1"/>
    </xf>
    <xf numFmtId="0" fontId="90" fillId="0" borderId="0" xfId="185" applyFont="1" applyFill="1" applyBorder="1" applyAlignment="1">
      <alignment wrapText="1"/>
    </xf>
    <xf numFmtId="0" fontId="79" fillId="0" borderId="1" xfId="185" applyFont="1" applyFill="1" applyBorder="1"/>
    <xf numFmtId="0" fontId="80" fillId="0" borderId="1" xfId="185" applyFont="1" applyFill="1" applyBorder="1"/>
    <xf numFmtId="0" fontId="80" fillId="89" borderId="24" xfId="185" applyFont="1" applyFill="1" applyBorder="1" applyAlignment="1">
      <alignment horizontal="center" vertical="center" wrapText="1"/>
    </xf>
    <xf numFmtId="3" fontId="79" fillId="0" borderId="24" xfId="185" applyNumberFormat="1" applyFont="1" applyFill="1" applyBorder="1" applyAlignment="1">
      <alignment horizontal="center" vertical="center"/>
    </xf>
    <xf numFmtId="3" fontId="80" fillId="89" borderId="24" xfId="185" applyNumberFormat="1" applyFont="1" applyFill="1" applyBorder="1" applyAlignment="1">
      <alignment horizontal="center" vertical="center" wrapText="1"/>
    </xf>
    <xf numFmtId="0" fontId="80" fillId="91" borderId="45" xfId="185" applyFont="1" applyFill="1" applyBorder="1" applyAlignment="1">
      <alignment vertical="center" wrapText="1"/>
    </xf>
    <xf numFmtId="3" fontId="80" fillId="91" borderId="13" xfId="185" applyNumberFormat="1" applyFont="1" applyFill="1" applyBorder="1" applyAlignment="1">
      <alignment horizontal="center" vertical="center" wrapText="1"/>
    </xf>
    <xf numFmtId="164" fontId="80" fillId="91" borderId="13" xfId="256" applyNumberFormat="1" applyFont="1" applyFill="1" applyBorder="1" applyAlignment="1">
      <alignment horizontal="center" vertical="center" wrapText="1"/>
    </xf>
    <xf numFmtId="0" fontId="80" fillId="91" borderId="45" xfId="185" applyFont="1" applyFill="1" applyBorder="1" applyAlignment="1">
      <alignment horizontal="left" vertical="center" wrapText="1"/>
    </xf>
    <xf numFmtId="0" fontId="78" fillId="0" borderId="21" xfId="185" applyFont="1" applyFill="1" applyBorder="1" applyAlignment="1">
      <alignment vertical="top" wrapText="1"/>
    </xf>
    <xf numFmtId="164" fontId="80" fillId="0" borderId="1" xfId="256" applyNumberFormat="1" applyFont="1" applyFill="1" applyBorder="1" applyAlignment="1">
      <alignment horizontal="center" vertical="center" wrapText="1"/>
    </xf>
    <xf numFmtId="0" fontId="78" fillId="0" borderId="0" xfId="185" applyFont="1" applyFill="1" applyBorder="1" applyAlignment="1">
      <alignment horizontal="center" vertical="center"/>
    </xf>
    <xf numFmtId="0" fontId="76" fillId="0" borderId="0" xfId="185" applyFont="1" applyFill="1" applyBorder="1" applyAlignment="1">
      <alignment horizontal="center" vertical="center" wrapText="1"/>
    </xf>
    <xf numFmtId="0" fontId="80" fillId="89" borderId="22" xfId="185" applyFont="1" applyFill="1" applyBorder="1" applyAlignment="1">
      <alignment horizontal="right" vertical="center"/>
    </xf>
    <xf numFmtId="0" fontId="80" fillId="89" borderId="20" xfId="185" applyFont="1" applyFill="1" applyBorder="1" applyAlignment="1">
      <alignment horizontal="center" vertical="center"/>
    </xf>
    <xf numFmtId="3" fontId="80" fillId="89" borderId="20" xfId="185" applyNumberFormat="1" applyFont="1" applyFill="1" applyBorder="1" applyAlignment="1">
      <alignment horizontal="right" vertical="center"/>
    </xf>
    <xf numFmtId="164" fontId="80" fillId="89" borderId="20" xfId="256" applyNumberFormat="1" applyFont="1" applyFill="1" applyBorder="1" applyAlignment="1">
      <alignment horizontal="right" vertical="center"/>
    </xf>
    <xf numFmtId="3" fontId="80" fillId="89" borderId="48" xfId="185" applyNumberFormat="1" applyFont="1" applyFill="1" applyBorder="1" applyAlignment="1">
      <alignment horizontal="right" vertical="center"/>
    </xf>
    <xf numFmtId="0" fontId="78" fillId="0" borderId="39" xfId="185" applyFont="1" applyFill="1" applyBorder="1" applyAlignment="1">
      <alignment vertical="top" wrapText="1"/>
    </xf>
    <xf numFmtId="0" fontId="85" fillId="0" borderId="40" xfId="185" applyFont="1" applyFill="1" applyBorder="1" applyAlignment="1">
      <alignment horizontal="center" vertical="center"/>
    </xf>
    <xf numFmtId="3" fontId="78" fillId="0" borderId="40" xfId="185" applyNumberFormat="1" applyFont="1" applyFill="1" applyBorder="1" applyAlignment="1">
      <alignment horizontal="right" vertical="center"/>
    </xf>
    <xf numFmtId="164" fontId="78" fillId="0" borderId="40" xfId="185" applyNumberFormat="1" applyFont="1" applyFill="1" applyBorder="1" applyAlignment="1">
      <alignment horizontal="right" vertical="center" wrapText="1"/>
    </xf>
    <xf numFmtId="3" fontId="78" fillId="0" borderId="41" xfId="185" applyNumberFormat="1" applyFont="1" applyFill="1" applyBorder="1" applyAlignment="1">
      <alignment horizontal="right" vertical="center" wrapText="1"/>
    </xf>
    <xf numFmtId="4" fontId="53" fillId="0" borderId="0" xfId="185" applyNumberFormat="1" applyFill="1" applyBorder="1"/>
    <xf numFmtId="4" fontId="72" fillId="0" borderId="0" xfId="185" applyNumberFormat="1" applyFont="1"/>
    <xf numFmtId="0" fontId="79" fillId="0" borderId="1" xfId="185" applyFont="1" applyFill="1" applyBorder="1" applyAlignment="1">
      <alignment horizontal="left" vertical="center"/>
    </xf>
    <xf numFmtId="3" fontId="72" fillId="0" borderId="0" xfId="185" applyNumberFormat="1" applyFont="1"/>
    <xf numFmtId="164" fontId="78" fillId="0" borderId="38" xfId="185" applyNumberFormat="1" applyFont="1" applyFill="1" applyBorder="1" applyAlignment="1">
      <alignment horizontal="right" vertical="center" wrapText="1"/>
    </xf>
    <xf numFmtId="0" fontId="78" fillId="0" borderId="21" xfId="185" applyFont="1" applyFill="1" applyBorder="1" applyAlignment="1">
      <alignment vertical="top"/>
    </xf>
    <xf numFmtId="0" fontId="78" fillId="0" borderId="23" xfId="185" applyFont="1" applyFill="1" applyBorder="1" applyAlignment="1">
      <alignment vertical="top" wrapText="1"/>
    </xf>
    <xf numFmtId="3" fontId="7" fillId="92" borderId="49" xfId="0" applyNumberFormat="1" applyFont="1" applyFill="1" applyBorder="1" applyAlignment="1">
      <alignment wrapText="1"/>
    </xf>
    <xf numFmtId="4" fontId="7" fillId="92" borderId="49" xfId="0" applyNumberFormat="1" applyFont="1" applyFill="1" applyBorder="1" applyAlignment="1">
      <alignment wrapText="1"/>
    </xf>
    <xf numFmtId="0" fontId="92" fillId="0" borderId="0" xfId="185" applyFont="1"/>
    <xf numFmtId="0" fontId="81" fillId="91" borderId="26" xfId="185" applyFont="1" applyFill="1" applyBorder="1" applyAlignment="1">
      <alignment horizontal="center" vertical="center" wrapText="1"/>
    </xf>
    <xf numFmtId="0" fontId="81" fillId="91" borderId="27" xfId="185" applyFont="1" applyFill="1" applyBorder="1" applyAlignment="1">
      <alignment horizontal="center" vertical="center" wrapText="1"/>
    </xf>
    <xf numFmtId="0" fontId="81" fillId="91" borderId="46" xfId="185" applyFont="1" applyFill="1" applyBorder="1" applyAlignment="1">
      <alignment horizontal="center" vertical="center" wrapText="1"/>
    </xf>
    <xf numFmtId="0" fontId="76" fillId="0" borderId="0" xfId="185" applyFont="1" applyFill="1" applyAlignment="1">
      <alignment horizontal="center" vertical="center" wrapText="1"/>
    </xf>
    <xf numFmtId="0" fontId="81" fillId="89" borderId="26" xfId="185" applyFont="1" applyFill="1" applyBorder="1" applyAlignment="1">
      <alignment horizontal="center" vertical="center" wrapText="1"/>
    </xf>
    <xf numFmtId="0" fontId="81" fillId="89" borderId="27" xfId="185" applyFont="1" applyFill="1" applyBorder="1" applyAlignment="1">
      <alignment horizontal="center" vertical="center" wrapText="1"/>
    </xf>
    <xf numFmtId="0" fontId="81" fillId="89" borderId="46" xfId="185" applyFont="1" applyFill="1" applyBorder="1" applyAlignment="1">
      <alignment horizontal="center" vertical="center" wrapText="1"/>
    </xf>
    <xf numFmtId="0" fontId="75" fillId="0" borderId="0" xfId="185" applyFont="1" applyFill="1" applyBorder="1" applyAlignment="1">
      <alignment horizontal="center" wrapText="1"/>
    </xf>
    <xf numFmtId="0" fontId="88" fillId="0" borderId="15" xfId="185" applyFont="1" applyFill="1" applyBorder="1" applyAlignment="1">
      <alignment horizontal="center" vertical="center" wrapText="1"/>
    </xf>
    <xf numFmtId="0" fontId="88" fillId="0" borderId="47" xfId="185" applyFont="1" applyFill="1" applyBorder="1" applyAlignment="1">
      <alignment horizontal="center" vertical="center" wrapText="1"/>
    </xf>
    <xf numFmtId="0" fontId="89" fillId="0" borderId="14" xfId="185" applyFont="1" applyFill="1" applyBorder="1" applyAlignment="1">
      <alignment horizontal="center" wrapText="1"/>
    </xf>
    <xf numFmtId="0" fontId="89" fillId="0" borderId="16" xfId="185" applyFont="1" applyFill="1" applyBorder="1" applyAlignment="1">
      <alignment horizontal="center" wrapText="1"/>
    </xf>
    <xf numFmtId="0" fontId="76" fillId="0" borderId="0" xfId="185" applyFont="1" applyFill="1" applyAlignment="1">
      <alignment horizontal="center" wrapText="1"/>
    </xf>
    <xf numFmtId="0" fontId="84" fillId="0" borderId="0" xfId="0" applyFont="1" applyBorder="1" applyAlignment="1">
      <alignment horizontal="center" vertical="center"/>
    </xf>
    <xf numFmtId="0" fontId="81" fillId="91" borderId="29" xfId="185" applyFont="1" applyFill="1" applyBorder="1" applyAlignment="1">
      <alignment horizontal="center" vertical="center" wrapText="1"/>
    </xf>
    <xf numFmtId="0" fontId="81" fillId="91" borderId="15" xfId="185" applyFont="1" applyFill="1" applyBorder="1" applyAlignment="1">
      <alignment horizontal="center" vertical="center" wrapText="1"/>
    </xf>
    <xf numFmtId="0" fontId="88" fillId="0" borderId="28" xfId="185" applyFont="1" applyFill="1" applyBorder="1" applyAlignment="1">
      <alignment horizontal="center" vertical="center" wrapText="1"/>
    </xf>
    <xf numFmtId="0" fontId="76" fillId="0" borderId="0" xfId="185" applyFont="1" applyFill="1" applyBorder="1" applyAlignment="1">
      <alignment horizontal="center" vertical="center" wrapText="1"/>
    </xf>
    <xf numFmtId="0" fontId="86" fillId="0" borderId="0" xfId="185" applyFont="1" applyBorder="1" applyAlignment="1">
      <alignment horizontal="left"/>
    </xf>
    <xf numFmtId="0" fontId="86" fillId="0" borderId="0" xfId="185" applyFont="1" applyBorder="1" applyAlignment="1">
      <alignment horizontal="left" wrapText="1"/>
    </xf>
  </cellXfs>
  <cellStyles count="351">
    <cellStyle name="20% - Accent1 2" xfId="1"/>
    <cellStyle name="20% - Accent1 3" xfId="2"/>
    <cellStyle name="20% - Accent2 2" xfId="3"/>
    <cellStyle name="20% - Accent2 3" xfId="4"/>
    <cellStyle name="20% - Accent3 2" xfId="5"/>
    <cellStyle name="20% - Accent3 3" xfId="6"/>
    <cellStyle name="20% - Accent4 2" xfId="7"/>
    <cellStyle name="20% - Accent4 3" xfId="8"/>
    <cellStyle name="20% - Accent5 2" xfId="9"/>
    <cellStyle name="20% - Accent5 3" xfId="10"/>
    <cellStyle name="20% - Accent6 2" xfId="11"/>
    <cellStyle name="20% - Accent6 3" xfId="12"/>
    <cellStyle name="40% - Accent1 2" xfId="13"/>
    <cellStyle name="40% - Accent1 3" xfId="14"/>
    <cellStyle name="40% - Accent2 2" xfId="15"/>
    <cellStyle name="40% - Accent2 3" xfId="16"/>
    <cellStyle name="40% - Accent3 2" xfId="17"/>
    <cellStyle name="40% - Accent3 3" xfId="18"/>
    <cellStyle name="40% - Accent4 2" xfId="19"/>
    <cellStyle name="40% - Accent4 3" xfId="20"/>
    <cellStyle name="40% - Accent5 2" xfId="21"/>
    <cellStyle name="40% - Accent5 3" xfId="22"/>
    <cellStyle name="40% - Accent6 2" xfId="23"/>
    <cellStyle name="40% - Accent6 3" xfId="24"/>
    <cellStyle name="60% - Accent1 2" xfId="25"/>
    <cellStyle name="60% - Accent1 3" xfId="26"/>
    <cellStyle name="60% - Accent2 2" xfId="27"/>
    <cellStyle name="60% - Accent2 3" xfId="28"/>
    <cellStyle name="60% - Accent3 2" xfId="29"/>
    <cellStyle name="60% - Accent3 3" xfId="30"/>
    <cellStyle name="60% - Accent4 2" xfId="31"/>
    <cellStyle name="60% - Accent4 3" xfId="32"/>
    <cellStyle name="60% - Accent5 2" xfId="33"/>
    <cellStyle name="60% - Accent5 3" xfId="34"/>
    <cellStyle name="60% - Accent6 2" xfId="35"/>
    <cellStyle name="60% - Accent6 3" xfId="36"/>
    <cellStyle name="Accent1 - 20%" xfId="37"/>
    <cellStyle name="Accent1 - 40%" xfId="38"/>
    <cellStyle name="Accent1 - 60%" xfId="39"/>
    <cellStyle name="Accent1 10" xfId="40"/>
    <cellStyle name="Accent1 11" xfId="41"/>
    <cellStyle name="Accent1 12" xfId="42"/>
    <cellStyle name="Accent1 13" xfId="43"/>
    <cellStyle name="Accent1 14" xfId="44"/>
    <cellStyle name="Accent1 15" xfId="45"/>
    <cellStyle name="Accent1 2" xfId="46"/>
    <cellStyle name="Accent1 3" xfId="47"/>
    <cellStyle name="Accent1 4" xfId="48"/>
    <cellStyle name="Accent1 5" xfId="49"/>
    <cellStyle name="Accent1 6" xfId="50"/>
    <cellStyle name="Accent1 7" xfId="51"/>
    <cellStyle name="Accent1 8" xfId="52"/>
    <cellStyle name="Accent1 9" xfId="53"/>
    <cellStyle name="Accent2 - 20%" xfId="54"/>
    <cellStyle name="Accent2 - 40%" xfId="55"/>
    <cellStyle name="Accent2 - 60%" xfId="56"/>
    <cellStyle name="Accent2 10" xfId="57"/>
    <cellStyle name="Accent2 11" xfId="58"/>
    <cellStyle name="Accent2 12" xfId="59"/>
    <cellStyle name="Accent2 13" xfId="60"/>
    <cellStyle name="Accent2 14" xfId="61"/>
    <cellStyle name="Accent2 15" xfId="62"/>
    <cellStyle name="Accent2 2" xfId="63"/>
    <cellStyle name="Accent2 3" xfId="64"/>
    <cellStyle name="Accent2 4" xfId="65"/>
    <cellStyle name="Accent2 5" xfId="66"/>
    <cellStyle name="Accent2 6" xfId="67"/>
    <cellStyle name="Accent2 7" xfId="68"/>
    <cellStyle name="Accent2 8" xfId="69"/>
    <cellStyle name="Accent2 9" xfId="70"/>
    <cellStyle name="Accent3 - 20%" xfId="71"/>
    <cellStyle name="Accent3 - 40%" xfId="72"/>
    <cellStyle name="Accent3 - 60%" xfId="73"/>
    <cellStyle name="Accent3 10" xfId="74"/>
    <cellStyle name="Accent3 11" xfId="75"/>
    <cellStyle name="Accent3 12" xfId="76"/>
    <cellStyle name="Accent3 13" xfId="77"/>
    <cellStyle name="Accent3 14" xfId="78"/>
    <cellStyle name="Accent3 15" xfId="79"/>
    <cellStyle name="Accent3 2" xfId="80"/>
    <cellStyle name="Accent3 3" xfId="81"/>
    <cellStyle name="Accent3 4" xfId="82"/>
    <cellStyle name="Accent3 5" xfId="83"/>
    <cellStyle name="Accent3 6" xfId="84"/>
    <cellStyle name="Accent3 7" xfId="85"/>
    <cellStyle name="Accent3 8" xfId="86"/>
    <cellStyle name="Accent3 9" xfId="87"/>
    <cellStyle name="Accent4 - 20%" xfId="88"/>
    <cellStyle name="Accent4 - 40%" xfId="89"/>
    <cellStyle name="Accent4 - 60%" xfId="90"/>
    <cellStyle name="Accent4 10" xfId="91"/>
    <cellStyle name="Accent4 11" xfId="92"/>
    <cellStyle name="Accent4 12" xfId="93"/>
    <cellStyle name="Accent4 13" xfId="94"/>
    <cellStyle name="Accent4 14" xfId="95"/>
    <cellStyle name="Accent4 15" xfId="96"/>
    <cellStyle name="Accent4 2" xfId="97"/>
    <cellStyle name="Accent4 3" xfId="98"/>
    <cellStyle name="Accent4 4" xfId="99"/>
    <cellStyle name="Accent4 5" xfId="100"/>
    <cellStyle name="Accent4 6" xfId="101"/>
    <cellStyle name="Accent4 7" xfId="102"/>
    <cellStyle name="Accent4 8" xfId="103"/>
    <cellStyle name="Accent4 9" xfId="104"/>
    <cellStyle name="Accent5 - 20%" xfId="105"/>
    <cellStyle name="Accent5 - 40%" xfId="106"/>
    <cellStyle name="Accent5 - 60%" xfId="107"/>
    <cellStyle name="Accent5 10" xfId="108"/>
    <cellStyle name="Accent5 11" xfId="109"/>
    <cellStyle name="Accent5 12" xfId="110"/>
    <cellStyle name="Accent5 13" xfId="111"/>
    <cellStyle name="Accent5 14" xfId="112"/>
    <cellStyle name="Accent5 15" xfId="113"/>
    <cellStyle name="Accent5 2" xfId="114"/>
    <cellStyle name="Accent5 3" xfId="115"/>
    <cellStyle name="Accent5 4" xfId="116"/>
    <cellStyle name="Accent5 5" xfId="117"/>
    <cellStyle name="Accent5 6" xfId="118"/>
    <cellStyle name="Accent5 7" xfId="119"/>
    <cellStyle name="Accent5 8" xfId="120"/>
    <cellStyle name="Accent5 9" xfId="121"/>
    <cellStyle name="Accent6 - 20%" xfId="122"/>
    <cellStyle name="Accent6 - 40%" xfId="123"/>
    <cellStyle name="Accent6 - 60%" xfId="124"/>
    <cellStyle name="Accent6 10" xfId="125"/>
    <cellStyle name="Accent6 11" xfId="126"/>
    <cellStyle name="Accent6 12" xfId="127"/>
    <cellStyle name="Accent6 13" xfId="128"/>
    <cellStyle name="Accent6 14" xfId="129"/>
    <cellStyle name="Accent6 15" xfId="130"/>
    <cellStyle name="Accent6 2" xfId="131"/>
    <cellStyle name="Accent6 3" xfId="132"/>
    <cellStyle name="Accent6 4" xfId="133"/>
    <cellStyle name="Accent6 5" xfId="134"/>
    <cellStyle name="Accent6 6" xfId="135"/>
    <cellStyle name="Accent6 7" xfId="136"/>
    <cellStyle name="Accent6 8" xfId="137"/>
    <cellStyle name="Accent6 9" xfId="138"/>
    <cellStyle name="Aktivitāte" xfId="139"/>
    <cellStyle name="Aktivitāte 2" xfId="140"/>
    <cellStyle name="Bad 2" xfId="141"/>
    <cellStyle name="Bad 3" xfId="142"/>
    <cellStyle name="Calculation 2" xfId="143"/>
    <cellStyle name="Calculation 3" xfId="144"/>
    <cellStyle name="Check Cell 2" xfId="145"/>
    <cellStyle name="Check Cell 3" xfId="146"/>
    <cellStyle name="Comma 2" xfId="148"/>
    <cellStyle name="Comma 3" xfId="149"/>
    <cellStyle name="Emphasis 1" xfId="150"/>
    <cellStyle name="Emphasis 1 2" xfId="151"/>
    <cellStyle name="Emphasis 2" xfId="152"/>
    <cellStyle name="Emphasis 2 2" xfId="153"/>
    <cellStyle name="Emphasis 3" xfId="154"/>
    <cellStyle name="Emphasis 3 2" xfId="155"/>
    <cellStyle name="exo" xfId="156"/>
    <cellStyle name="Explanatory Text 2" xfId="157"/>
    <cellStyle name="Explanatory Text 3" xfId="158"/>
    <cellStyle name="Good 2" xfId="159"/>
    <cellStyle name="Good 3" xfId="160"/>
    <cellStyle name="Heading 1 2" xfId="161"/>
    <cellStyle name="Heading 1 3" xfId="162"/>
    <cellStyle name="Heading 2 2" xfId="163"/>
    <cellStyle name="Heading 2 3" xfId="164"/>
    <cellStyle name="Heading 3 2" xfId="165"/>
    <cellStyle name="Heading 3 3" xfId="166"/>
    <cellStyle name="Heading 4 2" xfId="167"/>
    <cellStyle name="Heading 4 3" xfId="168"/>
    <cellStyle name="Input 2" xfId="169"/>
    <cellStyle name="Input 3" xfId="170"/>
    <cellStyle name="Koefic." xfId="171"/>
    <cellStyle name="Komats" xfId="147" builtinId="3"/>
    <cellStyle name="Linked Cell 2" xfId="172"/>
    <cellStyle name="Linked Cell 3" xfId="173"/>
    <cellStyle name="Neutral 2" xfId="174"/>
    <cellStyle name="Neutral 3" xfId="175"/>
    <cellStyle name="Normal 10" xfId="176"/>
    <cellStyle name="Normal 11" xfId="177"/>
    <cellStyle name="Normal 12" xfId="178"/>
    <cellStyle name="Normal 13" xfId="179"/>
    <cellStyle name="Normal 14" xfId="180"/>
    <cellStyle name="Normal 15" xfId="181"/>
    <cellStyle name="Normal 16" xfId="182"/>
    <cellStyle name="Normal 17" xfId="183"/>
    <cellStyle name="Normal 18" xfId="184"/>
    <cellStyle name="Normal 2" xfId="185"/>
    <cellStyle name="Normal 2 10" xfId="186"/>
    <cellStyle name="Normal 2 11" xfId="187"/>
    <cellStyle name="Normal 2 12" xfId="188"/>
    <cellStyle name="Normal 2 13" xfId="189"/>
    <cellStyle name="Normal 2 14" xfId="190"/>
    <cellStyle name="Normal 2 15" xfId="191"/>
    <cellStyle name="Normal 2 16" xfId="192"/>
    <cellStyle name="Normal 2 17" xfId="193"/>
    <cellStyle name="Normal 2 18" xfId="194"/>
    <cellStyle name="Normal 2 19" xfId="195"/>
    <cellStyle name="Normal 2 2" xfId="196"/>
    <cellStyle name="Normal 2 2 17" xfId="197"/>
    <cellStyle name="Normal 2 2 2" xfId="198"/>
    <cellStyle name="Normal 2 2 3" xfId="199"/>
    <cellStyle name="Normal 2 2 4" xfId="200"/>
    <cellStyle name="Normal 2 2 5" xfId="201"/>
    <cellStyle name="Normal 2 2 6" xfId="202"/>
    <cellStyle name="Normal 2 2 7" xfId="203"/>
    <cellStyle name="Normal 2 20" xfId="204"/>
    <cellStyle name="Normal 2 21" xfId="205"/>
    <cellStyle name="Normal 2 22" xfId="206"/>
    <cellStyle name="Normal 2 23" xfId="207"/>
    <cellStyle name="Normal 2 24" xfId="208"/>
    <cellStyle name="Normal 2 25" xfId="209"/>
    <cellStyle name="Normal 2 26" xfId="210"/>
    <cellStyle name="Normal 2 27" xfId="211"/>
    <cellStyle name="Normal 2 28" xfId="212"/>
    <cellStyle name="Normal 2 29" xfId="213"/>
    <cellStyle name="Normal 2 3" xfId="214"/>
    <cellStyle name="Normal 2 3 2" xfId="215"/>
    <cellStyle name="Normal 2 30" xfId="216"/>
    <cellStyle name="Normal 2 31" xfId="217"/>
    <cellStyle name="Normal 2 32" xfId="218"/>
    <cellStyle name="Normal 2 4" xfId="219"/>
    <cellStyle name="Normal 2 5" xfId="220"/>
    <cellStyle name="Normal 2 6" xfId="221"/>
    <cellStyle name="Normal 2 7" xfId="222"/>
    <cellStyle name="Normal 2 8" xfId="223"/>
    <cellStyle name="Normal 2 9" xfId="224"/>
    <cellStyle name="Normal 3 2" xfId="225"/>
    <cellStyle name="Normal 3 3" xfId="226"/>
    <cellStyle name="Normal 3 4" xfId="227"/>
    <cellStyle name="Normal 3 5" xfId="228"/>
    <cellStyle name="Normal 4" xfId="229"/>
    <cellStyle name="Normal 4 2" xfId="230"/>
    <cellStyle name="Normal 4 3" xfId="231"/>
    <cellStyle name="Normal 5" xfId="232"/>
    <cellStyle name="Normal 5 2" xfId="233"/>
    <cellStyle name="Normal 6" xfId="234"/>
    <cellStyle name="Normal 7" xfId="235"/>
    <cellStyle name="Normal 8" xfId="236"/>
    <cellStyle name="Normal 9" xfId="237"/>
    <cellStyle name="Note 2" xfId="238"/>
    <cellStyle name="Note 2 2" xfId="239"/>
    <cellStyle name="Note 3" xfId="240"/>
    <cellStyle name="Note 4" xfId="241"/>
    <cellStyle name="Output 2" xfId="242"/>
    <cellStyle name="Output 3" xfId="243"/>
    <cellStyle name="Parastais 12" xfId="244"/>
    <cellStyle name="Parastais 13" xfId="245"/>
    <cellStyle name="Parastais 2" xfId="246"/>
    <cellStyle name="Parastais 2 2" xfId="247"/>
    <cellStyle name="Parastais 2 3" xfId="248"/>
    <cellStyle name="Parastais 2_FMRik_260209_marts_sad1II.variants" xfId="249"/>
    <cellStyle name="Parastais 3" xfId="250"/>
    <cellStyle name="Parastais 3 2" xfId="251"/>
    <cellStyle name="Parastais 4" xfId="252"/>
    <cellStyle name="Parastais 5" xfId="253"/>
    <cellStyle name="Parastais 6" xfId="254"/>
    <cellStyle name="Parastais_arvalstu_ienemumi_12_05_2005" xfId="255"/>
    <cellStyle name="Parasts" xfId="0" builtinId="0"/>
    <cellStyle name="Percent 2" xfId="257"/>
    <cellStyle name="Percent 2 2" xfId="258"/>
    <cellStyle name="Percent 3" xfId="259"/>
    <cellStyle name="Percent 3 2" xfId="260"/>
    <cellStyle name="Percent 4" xfId="261"/>
    <cellStyle name="Pie??m." xfId="262"/>
    <cellStyle name="Procenti" xfId="256" builtinId="5"/>
    <cellStyle name="SAPBEXaggData" xfId="263"/>
    <cellStyle name="SAPBEXaggData 2" xfId="264"/>
    <cellStyle name="SAPBEXaggData 3" xfId="265"/>
    <cellStyle name="SAPBEXaggDataEmph" xfId="266"/>
    <cellStyle name="SAPBEXaggDataEmph 2" xfId="267"/>
    <cellStyle name="SAPBEXaggItem" xfId="268"/>
    <cellStyle name="SAPBEXaggItem 2" xfId="269"/>
    <cellStyle name="SAPBEXaggItem 3" xfId="270"/>
    <cellStyle name="SAPBEXaggItemX" xfId="271"/>
    <cellStyle name="SAPBEXaggItemX 2" xfId="272"/>
    <cellStyle name="SAPBEXchaText" xfId="273"/>
    <cellStyle name="SAPBEXchaText 2" xfId="274"/>
    <cellStyle name="SAPBEXchaText 3" xfId="275"/>
    <cellStyle name="SAPBEXexcBad7" xfId="276"/>
    <cellStyle name="SAPBEXexcBad8" xfId="277"/>
    <cellStyle name="SAPBEXexcBad9" xfId="278"/>
    <cellStyle name="SAPBEXexcCritical4" xfId="279"/>
    <cellStyle name="SAPBEXexcCritical5" xfId="280"/>
    <cellStyle name="SAPBEXexcCritical6" xfId="281"/>
    <cellStyle name="SAPBEXexcGood1" xfId="282"/>
    <cellStyle name="SAPBEXexcGood2" xfId="283"/>
    <cellStyle name="SAPBEXexcGood3" xfId="284"/>
    <cellStyle name="SAPBEXfilterDrill" xfId="285"/>
    <cellStyle name="SAPBEXfilterItem" xfId="286"/>
    <cellStyle name="SAPBEXfilterItem 2" xfId="287"/>
    <cellStyle name="SAPBEXfilterText" xfId="288"/>
    <cellStyle name="SAPBEXfilterText 2" xfId="289"/>
    <cellStyle name="SAPBEXformats" xfId="290"/>
    <cellStyle name="SAPBEXheaderItem" xfId="291"/>
    <cellStyle name="SAPBEXheaderText" xfId="292"/>
    <cellStyle name="SAPBEXheaderText 2" xfId="293"/>
    <cellStyle name="SAPBEXHLevel0" xfId="294"/>
    <cellStyle name="SAPBEXHLevel0 2" xfId="295"/>
    <cellStyle name="SAPBEXHLevel0 3" xfId="296"/>
    <cellStyle name="SAPBEXHLevel0X" xfId="297"/>
    <cellStyle name="SAPBEXHLevel0X 2" xfId="298"/>
    <cellStyle name="SAPBEXHLevel1" xfId="299"/>
    <cellStyle name="SAPBEXHLevel1 2" xfId="300"/>
    <cellStyle name="SAPBEXHLevel1 3" xfId="301"/>
    <cellStyle name="SAPBEXHLevel1X" xfId="302"/>
    <cellStyle name="SAPBEXHLevel1X 2" xfId="303"/>
    <cellStyle name="SAPBEXHLevel2" xfId="304"/>
    <cellStyle name="SAPBEXHLevel2 2" xfId="305"/>
    <cellStyle name="SAPBEXHLevel2 3" xfId="306"/>
    <cellStyle name="SAPBEXHLevel2X" xfId="307"/>
    <cellStyle name="SAPBEXHLevel2X 2" xfId="308"/>
    <cellStyle name="SAPBEXHLevel3" xfId="309"/>
    <cellStyle name="SAPBEXHLevel3 2" xfId="310"/>
    <cellStyle name="SAPBEXHLevel3 3" xfId="311"/>
    <cellStyle name="SAPBEXHLevel3X" xfId="312"/>
    <cellStyle name="SAPBEXHLevel3X 2" xfId="313"/>
    <cellStyle name="SAPBEXinputData" xfId="314"/>
    <cellStyle name="SAPBEXinputData 2" xfId="315"/>
    <cellStyle name="SAPBEXItemHeader" xfId="316"/>
    <cellStyle name="SAPBEXresData" xfId="317"/>
    <cellStyle name="SAPBEXresData 2" xfId="318"/>
    <cellStyle name="SAPBEXresDataEmph" xfId="319"/>
    <cellStyle name="SAPBEXresDataEmph 2" xfId="320"/>
    <cellStyle name="SAPBEXresItem" xfId="321"/>
    <cellStyle name="SAPBEXresItem 2" xfId="322"/>
    <cellStyle name="SAPBEXresItemX" xfId="323"/>
    <cellStyle name="SAPBEXresItemX 2" xfId="324"/>
    <cellStyle name="SAPBEXstdData" xfId="325"/>
    <cellStyle name="SAPBEXstdData 2" xfId="326"/>
    <cellStyle name="SAPBEXstdData 3" xfId="327"/>
    <cellStyle name="SAPBEXstdData_2009 g _150609" xfId="328"/>
    <cellStyle name="SAPBEXstdDataEmph" xfId="329"/>
    <cellStyle name="SAPBEXstdItem" xfId="330"/>
    <cellStyle name="SAPBEXstdItem 2" xfId="331"/>
    <cellStyle name="SAPBEXstdItem 3" xfId="332"/>
    <cellStyle name="SAPBEXstdItem 4" xfId="333"/>
    <cellStyle name="SAPBEXstdItem_FMLikp03_081208_15_aprrez" xfId="334"/>
    <cellStyle name="SAPBEXstdItemX" xfId="335"/>
    <cellStyle name="SAPBEXstdItemX 2" xfId="336"/>
    <cellStyle name="SAPBEXtitle" xfId="337"/>
    <cellStyle name="SAPBEXunassignedItem" xfId="338"/>
    <cellStyle name="SAPBEXundefined" xfId="339"/>
    <cellStyle name="SAPBEXundefined 2" xfId="340"/>
    <cellStyle name="Sheet Title" xfId="341"/>
    <cellStyle name="Stils 1" xfId="342"/>
    <cellStyle name="Style 1" xfId="343"/>
    <cellStyle name="Title 2" xfId="344"/>
    <cellStyle name="Title 3" xfId="345"/>
    <cellStyle name="Total 2" xfId="346"/>
    <cellStyle name="Total 3" xfId="347"/>
    <cellStyle name="V?st." xfId="348"/>
    <cellStyle name="Warning Text 2" xfId="349"/>
    <cellStyle name="Warning Text 3" xfId="3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Budžeta izpildes dinamika 2020. gadā  2014.-2020. ES fondu periodā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'Budžeta dinamika 14-20'!$F$4</c:f>
              <c:strCache>
                <c:ptCount val="1"/>
                <c:pt idx="0">
                  <c:v>Ikmēneša budžeta izdevumi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305-4C7E-98DB-02FD76654B6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'Budžeta dinamika 14-20'!$G$2:$R$2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'Budžeta dinamika 14-20'!$G$4:$R$4</c:f>
              <c:numCache>
                <c:formatCode>#,##0</c:formatCode>
                <c:ptCount val="12"/>
                <c:pt idx="0">
                  <c:v>54025119.180000015</c:v>
                </c:pt>
                <c:pt idx="1">
                  <c:v>54628135.349999957</c:v>
                </c:pt>
                <c:pt idx="2">
                  <c:v>78159259.389999986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2F2-4146-AFE2-7804DDD29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2440776"/>
        <c:axId val="132444304"/>
      </c:barChart>
      <c:lineChart>
        <c:grouping val="standard"/>
        <c:varyColors val="0"/>
        <c:ser>
          <c:idx val="1"/>
          <c:order val="0"/>
          <c:tx>
            <c:strRef>
              <c:f>'Budžeta dinamika 14-20'!$F$3</c:f>
              <c:strCache>
                <c:ptCount val="1"/>
                <c:pt idx="0">
                  <c:v>Budžeta izpilde, kumulatīvi, milj. eiro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'Budžeta dinamika 14-20'!$G$2:$R$2</c:f>
              <c:strCache>
                <c:ptCount val="12"/>
                <c:pt idx="0">
                  <c:v>Janvāris</c:v>
                </c:pt>
                <c:pt idx="1">
                  <c:v>Februāris</c:v>
                </c:pt>
                <c:pt idx="2">
                  <c:v>Marts</c:v>
                </c:pt>
                <c:pt idx="3">
                  <c:v>Aprīlis</c:v>
                </c:pt>
                <c:pt idx="4">
                  <c:v>Maijs</c:v>
                </c:pt>
                <c:pt idx="5">
                  <c:v>Jūnijs</c:v>
                </c:pt>
                <c:pt idx="6">
                  <c:v>Jūlijs</c:v>
                </c:pt>
                <c:pt idx="7">
                  <c:v>Augusts</c:v>
                </c:pt>
                <c:pt idx="8">
                  <c:v>Septembris</c:v>
                </c:pt>
                <c:pt idx="9">
                  <c:v>Oktobris</c:v>
                </c:pt>
                <c:pt idx="10">
                  <c:v>Novembris</c:v>
                </c:pt>
                <c:pt idx="11">
                  <c:v>Decembris</c:v>
                </c:pt>
              </c:strCache>
            </c:strRef>
          </c:cat>
          <c:val>
            <c:numRef>
              <c:f>'Budžeta dinamika 14-20'!$G$3:$R$3</c:f>
              <c:numCache>
                <c:formatCode>#,##0</c:formatCode>
                <c:ptCount val="12"/>
                <c:pt idx="0">
                  <c:v>54025119.180000015</c:v>
                </c:pt>
                <c:pt idx="1">
                  <c:v>108653254.52999997</c:v>
                </c:pt>
                <c:pt idx="2">
                  <c:v>186812513.91999996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D2F2-4146-AFE2-7804DDD29A6C}"/>
            </c:ext>
          </c:extLst>
        </c:ser>
        <c:ser>
          <c:idx val="3"/>
          <c:order val="2"/>
          <c:tx>
            <c:strRef>
              <c:f>'Budžeta dinamika 14-20'!$F$5</c:f>
              <c:strCache>
                <c:ptCount val="1"/>
                <c:pt idx="0">
                  <c:v>Budžeta likums 2020. gadam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11"/>
              <c:layout>
                <c:manualLayout>
                  <c:x val="-2.3161683872077964E-2"/>
                  <c:y val="2.717815545993227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800" b="1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lv-L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FF0-4117-B16A-0CDCCB2D43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'Budžeta dinamika 14-20'!$G$5:$R$5</c:f>
              <c:numCache>
                <c:formatCode>#,##0</c:formatCode>
                <c:ptCount val="12"/>
                <c:pt idx="11">
                  <c:v>720085607.69425046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FF0-4117-B16A-0CDCCB2D4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2443128"/>
        <c:axId val="132437640"/>
      </c:lineChart>
      <c:catAx>
        <c:axId val="132443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32437640"/>
        <c:crosses val="autoZero"/>
        <c:auto val="1"/>
        <c:lblAlgn val="ctr"/>
        <c:lblOffset val="100"/>
        <c:noMultiLvlLbl val="0"/>
      </c:catAx>
      <c:valAx>
        <c:axId val="132437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32443128"/>
        <c:crosses val="autoZero"/>
        <c:crossBetween val="between"/>
        <c:dispUnits>
          <c:builtInUnit val="millions"/>
          <c:dispUnitsLbl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r>
                    <a:rPr lang="lv-LV"/>
                    <a:t>Milj. euro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32444304"/>
        <c:scaling>
          <c:orientation val="minMax"/>
          <c:max val="300000000"/>
        </c:scaling>
        <c:delete val="1"/>
        <c:axPos val="r"/>
        <c:numFmt formatCode="#,##0" sourceLinked="1"/>
        <c:majorTickMark val="out"/>
        <c:minorTickMark val="none"/>
        <c:tickLblPos val="nextTo"/>
        <c:crossAx val="132440776"/>
        <c:crosses val="max"/>
        <c:crossBetween val="between"/>
        <c:dispUnits>
          <c:builtInUnit val="millions"/>
        </c:dispUnits>
      </c:valAx>
      <c:catAx>
        <c:axId val="132440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24443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solidFill>
            <a:sysClr val="windowText" lastClr="000000"/>
          </a:solidFill>
        </a:defRPr>
      </a:pPr>
      <a:endParaRPr lang="lv-LV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rgb="FF92D050"/>
  </sheetPr>
  <sheetViews>
    <sheetView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111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84"/>
  <sheetViews>
    <sheetView tabSelected="1" view="pageBreakPreview" zoomScale="85" zoomScaleNormal="85" zoomScaleSheetLayoutView="85" workbookViewId="0">
      <selection activeCell="A2" sqref="A2:E2"/>
    </sheetView>
  </sheetViews>
  <sheetFormatPr defaultRowHeight="14.5" outlineLevelRow="1"/>
  <cols>
    <col min="1" max="1" width="43.81640625" customWidth="1"/>
    <col min="2" max="2" width="16" customWidth="1"/>
    <col min="3" max="3" width="16.6328125" customWidth="1"/>
    <col min="4" max="4" width="18.08984375" customWidth="1"/>
    <col min="5" max="5" width="24.6328125" customWidth="1"/>
    <col min="6" max="6" width="9.36328125" customWidth="1"/>
    <col min="7" max="7" width="18.08984375" bestFit="1" customWidth="1"/>
    <col min="8" max="8" width="28" customWidth="1"/>
    <col min="9" max="9" width="10.7265625" bestFit="1" customWidth="1"/>
  </cols>
  <sheetData>
    <row r="1" spans="1:8" ht="15.5">
      <c r="A1" s="1"/>
      <c r="B1" s="1"/>
      <c r="C1" s="1"/>
      <c r="D1" s="1"/>
      <c r="E1" s="1"/>
      <c r="F1" s="1"/>
      <c r="G1" s="1"/>
      <c r="H1" s="1"/>
    </row>
    <row r="2" spans="1:8" ht="21" customHeight="1">
      <c r="A2" s="171" t="s">
        <v>145</v>
      </c>
      <c r="B2" s="171"/>
      <c r="C2" s="171"/>
      <c r="D2" s="171"/>
      <c r="E2" s="171"/>
      <c r="F2" s="1"/>
      <c r="G2" s="1"/>
      <c r="H2" s="1"/>
    </row>
    <row r="3" spans="1:8" ht="19.5" customHeight="1">
      <c r="A3" s="16" t="s">
        <v>151</v>
      </c>
      <c r="B3" s="17"/>
      <c r="C3" s="17"/>
      <c r="D3" s="17"/>
      <c r="E3" s="17"/>
      <c r="F3" s="1"/>
      <c r="G3" s="1"/>
      <c r="H3" s="1"/>
    </row>
    <row r="4" spans="1:8" s="2" customFormat="1" ht="49.5" customHeight="1">
      <c r="A4" s="18" t="s">
        <v>2</v>
      </c>
      <c r="B4" s="18" t="s">
        <v>152</v>
      </c>
      <c r="C4" s="18" t="s">
        <v>153</v>
      </c>
      <c r="D4" s="18" t="s">
        <v>22</v>
      </c>
      <c r="E4" s="18" t="s">
        <v>135</v>
      </c>
    </row>
    <row r="5" spans="1:8" s="3" customFormat="1" ht="16" thickBot="1">
      <c r="A5" s="18">
        <v>1</v>
      </c>
      <c r="B5" s="18">
        <v>2</v>
      </c>
      <c r="C5" s="18">
        <v>3</v>
      </c>
      <c r="D5" s="18" t="s">
        <v>138</v>
      </c>
      <c r="E5" s="137" t="s">
        <v>139</v>
      </c>
    </row>
    <row r="6" spans="1:8" s="4" customFormat="1" ht="25.5" customHeight="1">
      <c r="A6" s="172" t="s">
        <v>62</v>
      </c>
      <c r="B6" s="173"/>
      <c r="C6" s="173"/>
      <c r="D6" s="173"/>
      <c r="E6" s="174"/>
      <c r="H6" s="5"/>
    </row>
    <row r="7" spans="1:8" s="4" customFormat="1" ht="15.5">
      <c r="A7" s="20" t="s">
        <v>24</v>
      </c>
      <c r="B7" s="21">
        <f t="shared" ref="B7:C7" si="0">B8+B10+B9</f>
        <v>9178716</v>
      </c>
      <c r="C7" s="21">
        <f t="shared" si="0"/>
        <v>4785065.57</v>
      </c>
      <c r="D7" s="22">
        <f>C7/B7</f>
        <v>0.52132188968478821</v>
      </c>
      <c r="E7" s="21">
        <f>B7-C7</f>
        <v>4393650.43</v>
      </c>
      <c r="F7" s="6"/>
      <c r="G7" s="6"/>
      <c r="H7" s="5"/>
    </row>
    <row r="8" spans="1:8" s="4" customFormat="1" ht="15.5">
      <c r="A8" s="24" t="s">
        <v>41</v>
      </c>
      <c r="B8" s="25">
        <v>3978716</v>
      </c>
      <c r="C8" s="25">
        <v>403192.65</v>
      </c>
      <c r="D8" s="26">
        <f>IFERROR(C8/B8,"-")</f>
        <v>0.10133737869202025</v>
      </c>
      <c r="E8" s="88">
        <f>IF(B8&gt;0,B8-C8,0)</f>
        <v>3575523.35</v>
      </c>
      <c r="F8" s="6"/>
      <c r="G8" s="6"/>
      <c r="H8" s="5"/>
    </row>
    <row r="9" spans="1:8" s="4" customFormat="1" ht="15.5">
      <c r="A9" s="24" t="s">
        <v>28</v>
      </c>
      <c r="B9" s="25">
        <v>5200000</v>
      </c>
      <c r="C9" s="25">
        <v>4381872.92</v>
      </c>
      <c r="D9" s="26">
        <f>IFERROR(C9/B9,"-")</f>
        <v>0.8426678692307692</v>
      </c>
      <c r="E9" s="88">
        <f>IF(B9&gt;0,B9-C9,0)</f>
        <v>818127.08000000007</v>
      </c>
      <c r="F9" s="6"/>
      <c r="G9" s="6"/>
      <c r="H9" s="5"/>
    </row>
    <row r="10" spans="1:8" s="4" customFormat="1" ht="15.5" hidden="1" outlineLevel="1">
      <c r="A10" s="24" t="s">
        <v>114</v>
      </c>
      <c r="B10" s="25">
        <v>0</v>
      </c>
      <c r="C10" s="25">
        <v>0</v>
      </c>
      <c r="D10" s="26" t="str">
        <f>IFERROR(C10/B10,"-")</f>
        <v>-</v>
      </c>
      <c r="E10" s="88">
        <f>IF(B10&gt;0,B10-C10,0)</f>
        <v>0</v>
      </c>
      <c r="F10" s="6"/>
      <c r="G10" s="6"/>
      <c r="H10" s="5"/>
    </row>
    <row r="11" spans="1:8" s="4" customFormat="1" ht="15.5" collapsed="1">
      <c r="A11" s="20" t="s">
        <v>25</v>
      </c>
      <c r="B11" s="21">
        <f>B12+B13+B14+B23+B25+B22++B24+B15+B21+B16+B20+B18+B19+B17</f>
        <v>121276064</v>
      </c>
      <c r="C11" s="21">
        <f>C12+C13+C14+C23+C25+C22++C24+C15+C21+C16+C20+C18+C19+C17</f>
        <v>18292055.359999999</v>
      </c>
      <c r="D11" s="22">
        <f>C11/B11</f>
        <v>0.15082988972993056</v>
      </c>
      <c r="E11" s="21">
        <f>B11-C11</f>
        <v>102984008.64</v>
      </c>
      <c r="F11" s="6"/>
      <c r="G11" s="6"/>
      <c r="H11" s="5"/>
    </row>
    <row r="12" spans="1:8" s="4" customFormat="1" ht="15.5">
      <c r="A12" s="24" t="s">
        <v>39</v>
      </c>
      <c r="B12" s="25">
        <v>38637885</v>
      </c>
      <c r="C12" s="25">
        <v>7725300.2699999996</v>
      </c>
      <c r="D12" s="26">
        <f t="shared" ref="D12:D25" si="1">IFERROR(C12/B12,"-")</f>
        <v>0.19994107519083923</v>
      </c>
      <c r="E12" s="88">
        <f t="shared" ref="E12:E25" si="2">IF(B12&gt;0,B12-C12,0)</f>
        <v>30912584.73</v>
      </c>
      <c r="F12" s="6"/>
      <c r="G12" s="6"/>
      <c r="H12" s="5"/>
    </row>
    <row r="13" spans="1:8" s="4" customFormat="1" ht="15.5">
      <c r="A13" s="24" t="s">
        <v>29</v>
      </c>
      <c r="B13" s="25">
        <v>19991537</v>
      </c>
      <c r="C13" s="25">
        <v>2106773.59</v>
      </c>
      <c r="D13" s="26">
        <f t="shared" si="1"/>
        <v>0.10538327243172949</v>
      </c>
      <c r="E13" s="88">
        <f t="shared" si="2"/>
        <v>17884763.41</v>
      </c>
      <c r="F13" s="6"/>
      <c r="G13" s="6"/>
      <c r="H13" s="5"/>
    </row>
    <row r="14" spans="1:8" s="4" customFormat="1" ht="15.5">
      <c r="A14" s="24" t="s">
        <v>35</v>
      </c>
      <c r="B14" s="25">
        <v>18736003</v>
      </c>
      <c r="C14" s="25">
        <v>3590659.39</v>
      </c>
      <c r="D14" s="26">
        <f t="shared" si="1"/>
        <v>0.19164489832756754</v>
      </c>
      <c r="E14" s="88">
        <f t="shared" si="2"/>
        <v>15145343.609999999</v>
      </c>
      <c r="F14" s="6"/>
      <c r="G14" s="8"/>
      <c r="H14" s="12"/>
    </row>
    <row r="15" spans="1:8" s="4" customFormat="1" ht="15.5">
      <c r="A15" s="24" t="s">
        <v>42</v>
      </c>
      <c r="B15" s="25">
        <v>9780943</v>
      </c>
      <c r="C15" s="25">
        <v>1968983.87</v>
      </c>
      <c r="D15" s="26">
        <f t="shared" si="1"/>
        <v>0.20130818367922193</v>
      </c>
      <c r="E15" s="88">
        <f t="shared" si="2"/>
        <v>7811959.1299999999</v>
      </c>
      <c r="F15" s="6"/>
      <c r="G15" s="8"/>
      <c r="H15" s="12"/>
    </row>
    <row r="16" spans="1:8" s="4" customFormat="1" ht="15.5">
      <c r="A16" s="24" t="s">
        <v>136</v>
      </c>
      <c r="B16" s="25">
        <v>6328679</v>
      </c>
      <c r="C16" s="25">
        <v>46413.73</v>
      </c>
      <c r="D16" s="26">
        <f t="shared" si="1"/>
        <v>7.3338733091060553E-3</v>
      </c>
      <c r="E16" s="88">
        <f t="shared" si="2"/>
        <v>6282265.2699999996</v>
      </c>
      <c r="F16" s="6"/>
      <c r="G16" s="6"/>
      <c r="H16" s="5"/>
    </row>
    <row r="17" spans="1:8" s="4" customFormat="1" ht="15.5">
      <c r="A17" s="24" t="s">
        <v>107</v>
      </c>
      <c r="B17" s="25">
        <v>6394433</v>
      </c>
      <c r="C17" s="25">
        <v>674451.04</v>
      </c>
      <c r="D17" s="26">
        <f t="shared" si="1"/>
        <v>0.10547472152730353</v>
      </c>
      <c r="E17" s="88">
        <f t="shared" si="2"/>
        <v>5719981.96</v>
      </c>
      <c r="F17" s="6"/>
      <c r="G17" s="6"/>
      <c r="H17" s="5"/>
    </row>
    <row r="18" spans="1:8" s="4" customFormat="1" ht="15.5">
      <c r="A18" s="24" t="s">
        <v>137</v>
      </c>
      <c r="B18" s="25">
        <v>4532394</v>
      </c>
      <c r="C18" s="25">
        <v>565175.89</v>
      </c>
      <c r="D18" s="26">
        <f t="shared" si="1"/>
        <v>0.12469699015575433</v>
      </c>
      <c r="E18" s="88">
        <f t="shared" si="2"/>
        <v>3967218.11</v>
      </c>
      <c r="F18" s="6"/>
      <c r="G18" s="6"/>
      <c r="H18" s="5"/>
    </row>
    <row r="19" spans="1:8" s="4" customFormat="1" ht="15.5">
      <c r="A19" s="24" t="s">
        <v>109</v>
      </c>
      <c r="B19" s="25">
        <v>3975200</v>
      </c>
      <c r="C19" s="25">
        <v>64548.73</v>
      </c>
      <c r="D19" s="26">
        <f t="shared" si="1"/>
        <v>1.6237857214731335E-2</v>
      </c>
      <c r="E19" s="88">
        <f t="shared" si="2"/>
        <v>3910651.27</v>
      </c>
      <c r="F19" s="6"/>
      <c r="G19" s="6"/>
      <c r="H19" s="5"/>
    </row>
    <row r="20" spans="1:8" s="4" customFormat="1" ht="15.5">
      <c r="A20" s="24" t="s">
        <v>40</v>
      </c>
      <c r="B20" s="25">
        <v>3402510</v>
      </c>
      <c r="C20" s="25">
        <v>284652.95</v>
      </c>
      <c r="D20" s="26">
        <f t="shared" si="1"/>
        <v>8.3659695342555934E-2</v>
      </c>
      <c r="E20" s="88">
        <f t="shared" si="2"/>
        <v>3117857.05</v>
      </c>
      <c r="F20" s="6"/>
      <c r="G20" s="6"/>
      <c r="H20" s="5"/>
    </row>
    <row r="21" spans="1:8" s="4" customFormat="1" ht="15.5">
      <c r="A21" s="24" t="s">
        <v>31</v>
      </c>
      <c r="B21" s="25">
        <v>3525576</v>
      </c>
      <c r="C21" s="25">
        <v>461267.61</v>
      </c>
      <c r="D21" s="26">
        <f t="shared" si="1"/>
        <v>0.13083468063090967</v>
      </c>
      <c r="E21" s="88">
        <f t="shared" si="2"/>
        <v>3064308.39</v>
      </c>
      <c r="F21" s="6"/>
      <c r="G21" s="6"/>
      <c r="H21" s="5"/>
    </row>
    <row r="22" spans="1:8" s="4" customFormat="1" ht="15.5">
      <c r="A22" s="24" t="s">
        <v>115</v>
      </c>
      <c r="B22" s="25">
        <v>2533600</v>
      </c>
      <c r="C22" s="25">
        <v>114264.32000000001</v>
      </c>
      <c r="D22" s="26">
        <f t="shared" si="1"/>
        <v>4.5099589516892961E-2</v>
      </c>
      <c r="E22" s="88">
        <f t="shared" si="2"/>
        <v>2419335.6800000002</v>
      </c>
      <c r="F22" s="6"/>
      <c r="G22" s="6"/>
      <c r="H22" s="5"/>
    </row>
    <row r="23" spans="1:8" s="4" customFormat="1" ht="15.5">
      <c r="A23" s="24" t="s">
        <v>106</v>
      </c>
      <c r="B23" s="25">
        <v>2690573</v>
      </c>
      <c r="C23" s="25">
        <v>518255.68</v>
      </c>
      <c r="D23" s="26">
        <f t="shared" si="1"/>
        <v>0.19261907407827256</v>
      </c>
      <c r="E23" s="88">
        <f t="shared" si="2"/>
        <v>2172317.3199999998</v>
      </c>
      <c r="F23" s="6"/>
      <c r="G23" s="6"/>
      <c r="H23" s="5"/>
    </row>
    <row r="24" spans="1:8" s="4" customFormat="1" ht="15.5">
      <c r="A24" s="24" t="s">
        <v>121</v>
      </c>
      <c r="B24" s="25">
        <v>446731</v>
      </c>
      <c r="C24" s="25">
        <v>6310.45</v>
      </c>
      <c r="D24" s="26">
        <f t="shared" si="1"/>
        <v>1.41258385919043E-2</v>
      </c>
      <c r="E24" s="88">
        <f t="shared" si="2"/>
        <v>440420.55</v>
      </c>
      <c r="F24" s="6"/>
      <c r="G24" s="6"/>
      <c r="H24" s="5"/>
    </row>
    <row r="25" spans="1:8" s="4" customFormat="1" ht="15.75" customHeight="1">
      <c r="A25" s="24" t="s">
        <v>143</v>
      </c>
      <c r="B25" s="25">
        <v>300000</v>
      </c>
      <c r="C25" s="25">
        <v>164997.84</v>
      </c>
      <c r="D25" s="26">
        <f t="shared" si="1"/>
        <v>0.54999279999999995</v>
      </c>
      <c r="E25" s="88">
        <f t="shared" si="2"/>
        <v>135002.16</v>
      </c>
      <c r="F25" s="6"/>
      <c r="G25" s="6"/>
      <c r="H25" s="5"/>
    </row>
    <row r="26" spans="1:8" s="4" customFormat="1" ht="15.5">
      <c r="A26" s="28" t="s">
        <v>26</v>
      </c>
      <c r="B26" s="21">
        <f>B33+B30+B31+B27+B34+B36+B38+B29+B37+B28+B35+B32</f>
        <v>85000880</v>
      </c>
      <c r="C26" s="21">
        <f>C33+C30+C31+C27+C34+C36+C38+C29+C37+C28+C35+C32</f>
        <v>16906211.629999999</v>
      </c>
      <c r="D26" s="22">
        <f>C26/B26</f>
        <v>0.19889454826820616</v>
      </c>
      <c r="E26" s="21">
        <f>B26-C26</f>
        <v>68094668.370000005</v>
      </c>
      <c r="F26" s="6"/>
      <c r="G26" s="6"/>
      <c r="H26" s="6"/>
    </row>
    <row r="27" spans="1:8" s="4" customFormat="1" ht="15.5">
      <c r="A27" s="24" t="s">
        <v>27</v>
      </c>
      <c r="B27" s="25">
        <v>36050758</v>
      </c>
      <c r="C27" s="25">
        <v>7499542.3300000001</v>
      </c>
      <c r="D27" s="26">
        <f t="shared" ref="D27:D38" si="3">IFERROR(C27/B27,"-")</f>
        <v>0.20802731332306523</v>
      </c>
      <c r="E27" s="88">
        <f t="shared" ref="E27:E38" si="4">IF(B27&gt;0,B27-C27,0)</f>
        <v>28551215.670000002</v>
      </c>
      <c r="F27" s="6"/>
      <c r="G27" s="6"/>
      <c r="H27" s="6"/>
    </row>
    <row r="28" spans="1:8" s="4" customFormat="1" ht="15.5">
      <c r="A28" s="24" t="s">
        <v>30</v>
      </c>
      <c r="B28" s="25">
        <v>31652748</v>
      </c>
      <c r="C28" s="25">
        <v>6086570.3799999999</v>
      </c>
      <c r="D28" s="26">
        <f t="shared" si="3"/>
        <v>0.19229200510489641</v>
      </c>
      <c r="E28" s="88">
        <f t="shared" si="4"/>
        <v>25566177.620000001</v>
      </c>
      <c r="F28" s="6"/>
      <c r="G28" s="6"/>
      <c r="H28" s="6"/>
    </row>
    <row r="29" spans="1:8" s="4" customFormat="1" ht="15.5">
      <c r="A29" s="24" t="s">
        <v>111</v>
      </c>
      <c r="B29" s="25">
        <v>9615011</v>
      </c>
      <c r="C29" s="25">
        <v>1702420.63</v>
      </c>
      <c r="D29" s="26">
        <f t="shared" si="3"/>
        <v>0.17705862530994504</v>
      </c>
      <c r="E29" s="88">
        <f t="shared" si="4"/>
        <v>7912590.3700000001</v>
      </c>
      <c r="F29" s="6"/>
      <c r="G29" s="6"/>
      <c r="H29" s="6"/>
    </row>
    <row r="30" spans="1:8" s="4" customFormat="1" ht="15.5">
      <c r="A30" s="24" t="s">
        <v>63</v>
      </c>
      <c r="B30" s="25">
        <v>2715562</v>
      </c>
      <c r="C30" s="25">
        <v>556680.27</v>
      </c>
      <c r="D30" s="26">
        <f t="shared" si="3"/>
        <v>0.20499633961588798</v>
      </c>
      <c r="E30" s="88">
        <f t="shared" si="4"/>
        <v>2158881.73</v>
      </c>
      <c r="F30" s="6"/>
      <c r="G30" s="6"/>
      <c r="H30" s="6"/>
    </row>
    <row r="31" spans="1:8" s="4" customFormat="1" ht="15.5">
      <c r="A31" s="24" t="s">
        <v>32</v>
      </c>
      <c r="B31" s="25">
        <v>2633179</v>
      </c>
      <c r="C31" s="25">
        <v>490390.14</v>
      </c>
      <c r="D31" s="26">
        <f t="shared" si="3"/>
        <v>0.18623501858400057</v>
      </c>
      <c r="E31" s="88">
        <f t="shared" si="4"/>
        <v>2142788.86</v>
      </c>
      <c r="F31" s="6"/>
      <c r="G31" s="6"/>
      <c r="H31" s="6"/>
    </row>
    <row r="32" spans="1:8" s="4" customFormat="1" ht="15.5">
      <c r="A32" s="24" t="s">
        <v>34</v>
      </c>
      <c r="B32" s="25">
        <v>1176205</v>
      </c>
      <c r="C32" s="25">
        <v>202907.82</v>
      </c>
      <c r="D32" s="26">
        <f t="shared" si="3"/>
        <v>0.17251059126597831</v>
      </c>
      <c r="E32" s="88">
        <f t="shared" si="4"/>
        <v>973297.17999999993</v>
      </c>
      <c r="F32" s="6"/>
      <c r="G32" s="6"/>
      <c r="H32" s="6"/>
    </row>
    <row r="33" spans="1:9" s="4" customFormat="1" ht="15.5">
      <c r="A33" s="24" t="s">
        <v>64</v>
      </c>
      <c r="B33" s="25">
        <v>989801</v>
      </c>
      <c r="C33" s="25">
        <v>344483.15</v>
      </c>
      <c r="D33" s="26">
        <f t="shared" si="3"/>
        <v>0.34803273587317046</v>
      </c>
      <c r="E33" s="88">
        <f t="shared" si="4"/>
        <v>645317.85</v>
      </c>
      <c r="F33" s="6"/>
      <c r="G33" s="6"/>
      <c r="H33" s="6"/>
    </row>
    <row r="34" spans="1:9" s="4" customFormat="1" ht="15.5">
      <c r="A34" s="24" t="s">
        <v>112</v>
      </c>
      <c r="B34" s="25">
        <v>122514</v>
      </c>
      <c r="C34" s="25">
        <v>20552.57</v>
      </c>
      <c r="D34" s="26">
        <f t="shared" si="3"/>
        <v>0.16775690941443427</v>
      </c>
      <c r="E34" s="88">
        <f t="shared" si="4"/>
        <v>101961.43</v>
      </c>
      <c r="F34" s="6"/>
      <c r="G34" s="6"/>
      <c r="H34" s="6"/>
    </row>
    <row r="35" spans="1:9" s="4" customFormat="1" ht="19.5" customHeight="1">
      <c r="A35" s="24" t="s">
        <v>105</v>
      </c>
      <c r="B35" s="25">
        <v>29546</v>
      </c>
      <c r="C35" s="25">
        <v>654.95000000000005</v>
      </c>
      <c r="D35" s="26">
        <f t="shared" si="3"/>
        <v>2.2167129222229746E-2</v>
      </c>
      <c r="E35" s="88">
        <f t="shared" si="4"/>
        <v>28891.05</v>
      </c>
      <c r="F35" s="6"/>
      <c r="G35" s="6"/>
      <c r="H35" s="6"/>
    </row>
    <row r="36" spans="1:9" s="4" customFormat="1" ht="16" thickBot="1">
      <c r="A36" s="24" t="s">
        <v>36</v>
      </c>
      <c r="B36" s="25">
        <v>15556</v>
      </c>
      <c r="C36" s="25">
        <v>2009.39</v>
      </c>
      <c r="D36" s="26">
        <f t="shared" si="3"/>
        <v>0.12917138081769092</v>
      </c>
      <c r="E36" s="88">
        <f t="shared" si="4"/>
        <v>13546.61</v>
      </c>
      <c r="F36" s="6"/>
      <c r="G36" s="6"/>
      <c r="H36" s="6"/>
    </row>
    <row r="37" spans="1:9" s="4" customFormat="1" ht="15.5" hidden="1" outlineLevel="1">
      <c r="A37" s="29" t="s">
        <v>110</v>
      </c>
      <c r="B37" s="30">
        <v>0</v>
      </c>
      <c r="C37" s="30">
        <v>0</v>
      </c>
      <c r="D37" s="26" t="str">
        <f t="shared" si="3"/>
        <v>-</v>
      </c>
      <c r="E37" s="27">
        <f t="shared" si="4"/>
        <v>0</v>
      </c>
      <c r="F37" s="6"/>
      <c r="G37" s="6"/>
      <c r="H37" s="6"/>
    </row>
    <row r="38" spans="1:9" s="4" customFormat="1" ht="16" hidden="1" outlineLevel="1" thickBot="1">
      <c r="A38" s="31" t="s">
        <v>65</v>
      </c>
      <c r="B38" s="32">
        <v>0</v>
      </c>
      <c r="C38" s="32">
        <v>0</v>
      </c>
      <c r="D38" s="26" t="str">
        <f t="shared" si="3"/>
        <v>-</v>
      </c>
      <c r="E38" s="27">
        <f t="shared" si="4"/>
        <v>0</v>
      </c>
      <c r="F38" s="6"/>
      <c r="G38" s="6"/>
      <c r="H38" s="6"/>
    </row>
    <row r="39" spans="1:9" s="4" customFormat="1" ht="38.25" customHeight="1" collapsed="1">
      <c r="A39" s="168" t="s">
        <v>66</v>
      </c>
      <c r="B39" s="169"/>
      <c r="C39" s="169"/>
      <c r="D39" s="169"/>
      <c r="E39" s="170"/>
      <c r="F39" s="7"/>
      <c r="G39" s="7"/>
      <c r="H39" s="7"/>
    </row>
    <row r="40" spans="1:9" s="4" customFormat="1" ht="15.5">
      <c r="A40" s="33" t="s">
        <v>24</v>
      </c>
      <c r="B40" s="34">
        <f>B41</f>
        <v>93461145</v>
      </c>
      <c r="C40" s="34">
        <f>C41</f>
        <v>32730138.84</v>
      </c>
      <c r="D40" s="35">
        <f>IFERROR(C40/B40,"-")</f>
        <v>0.35020049069589293</v>
      </c>
      <c r="E40" s="34">
        <f>B40-C40</f>
        <v>60731006.159999996</v>
      </c>
      <c r="F40" s="7"/>
      <c r="G40" s="7"/>
      <c r="H40" s="7"/>
    </row>
    <row r="41" spans="1:9" s="4" customFormat="1" ht="16" thickBot="1">
      <c r="A41" s="37" t="s">
        <v>37</v>
      </c>
      <c r="B41" s="38">
        <v>93461145</v>
      </c>
      <c r="C41" s="38">
        <v>32730138.84</v>
      </c>
      <c r="D41" s="41">
        <f>IFERROR(C41/B41,"-")</f>
        <v>0.35020049069589293</v>
      </c>
      <c r="E41" s="138">
        <f>IF(B41&gt;0,B41-C41,0)</f>
        <v>60731006.159999996</v>
      </c>
      <c r="F41" s="6"/>
      <c r="G41" s="8"/>
      <c r="H41" s="158"/>
    </row>
    <row r="42" spans="1:9" s="4" customFormat="1" ht="15.5">
      <c r="A42" s="143" t="s">
        <v>26</v>
      </c>
      <c r="B42" s="141">
        <f>B43</f>
        <v>17287367</v>
      </c>
      <c r="C42" s="141">
        <f>C43</f>
        <v>5040315.3600000003</v>
      </c>
      <c r="D42" s="142">
        <f>C42/B42</f>
        <v>0.29156061533257205</v>
      </c>
      <c r="E42" s="141">
        <f>B42-C42</f>
        <v>12247051.640000001</v>
      </c>
      <c r="F42" s="7"/>
      <c r="G42" s="7"/>
      <c r="H42" s="7"/>
    </row>
    <row r="43" spans="1:9" s="4" customFormat="1" ht="16" thickBot="1">
      <c r="A43" s="37" t="s">
        <v>38</v>
      </c>
      <c r="B43" s="38">
        <v>17287367</v>
      </c>
      <c r="C43" s="38">
        <v>5040315.3600000003</v>
      </c>
      <c r="D43" s="41">
        <f>IFERROR(C43/B43,"-")</f>
        <v>0.29156061533257205</v>
      </c>
      <c r="E43" s="138">
        <f>IF(B43&gt;0,B43-C43,0)</f>
        <v>12247051.640000001</v>
      </c>
      <c r="F43" s="6"/>
      <c r="G43" s="8"/>
      <c r="H43" s="158"/>
      <c r="I43" s="159"/>
    </row>
    <row r="44" spans="1:9" s="4" customFormat="1" ht="15.5">
      <c r="A44" s="140" t="s">
        <v>25</v>
      </c>
      <c r="B44" s="141">
        <f>B45</f>
        <v>218660075</v>
      </c>
      <c r="C44" s="141">
        <f>C45</f>
        <v>104885951.27</v>
      </c>
      <c r="D44" s="142">
        <f>C44/B44</f>
        <v>0.4796758222551602</v>
      </c>
      <c r="E44" s="141">
        <f>B44-C44</f>
        <v>113774123.73</v>
      </c>
      <c r="F44" s="7"/>
      <c r="G44" s="7"/>
      <c r="H44" s="7"/>
    </row>
    <row r="45" spans="1:9" s="4" customFormat="1" ht="24.75" customHeight="1" thickBot="1">
      <c r="A45" s="40" t="s">
        <v>31</v>
      </c>
      <c r="B45" s="38">
        <v>218660075</v>
      </c>
      <c r="C45" s="38">
        <v>104885951.27</v>
      </c>
      <c r="D45" s="41">
        <f>IFERROR(C45/B45,"-")</f>
        <v>0.4796758222551602</v>
      </c>
      <c r="E45" s="138">
        <f>IF(B45&gt;0,B45-C45,0)</f>
        <v>113774123.73</v>
      </c>
      <c r="F45" s="9"/>
    </row>
    <row r="46" spans="1:9" s="4" customFormat="1" ht="18.5">
      <c r="A46" s="172" t="s">
        <v>67</v>
      </c>
      <c r="B46" s="173"/>
      <c r="C46" s="173"/>
      <c r="D46" s="173"/>
      <c r="E46" s="174"/>
      <c r="F46" s="9"/>
    </row>
    <row r="47" spans="1:9" s="4" customFormat="1" ht="15.5">
      <c r="A47" s="42" t="s">
        <v>68</v>
      </c>
      <c r="B47" s="21">
        <f>B52+B49+B51+B50+B48+B56+B55+B57+B54+B58+B53</f>
        <v>20965317</v>
      </c>
      <c r="C47" s="21">
        <f>C52+C49+C51+C50+C48+C56+C55+C57+C54+C58+C53</f>
        <v>4172775.89</v>
      </c>
      <c r="D47" s="22">
        <f>C47/B47</f>
        <v>0.19903232991898001</v>
      </c>
      <c r="E47" s="21">
        <f>B47-C47</f>
        <v>16792541.109999999</v>
      </c>
      <c r="F47" s="9"/>
    </row>
    <row r="48" spans="1:9" s="4" customFormat="1" ht="15.5">
      <c r="A48" s="43" t="s">
        <v>1</v>
      </c>
      <c r="B48" s="44">
        <v>14016545</v>
      </c>
      <c r="C48" s="44">
        <v>3172112.25</v>
      </c>
      <c r="D48" s="26">
        <f t="shared" ref="D48:D58" si="5">IFERROR(C48/B48,"-")</f>
        <v>0.22631199414691708</v>
      </c>
      <c r="E48" s="88">
        <f t="shared" ref="E48:E58" si="6">IF(B48&gt;0,B48-C48,0)</f>
        <v>10844432.75</v>
      </c>
      <c r="F48" s="9"/>
    </row>
    <row r="49" spans="1:6" s="4" customFormat="1" ht="15.5">
      <c r="A49" s="43" t="s">
        <v>15</v>
      </c>
      <c r="B49" s="44">
        <v>1711180</v>
      </c>
      <c r="C49" s="44">
        <v>213490.1</v>
      </c>
      <c r="D49" s="26">
        <f t="shared" si="5"/>
        <v>0.12476191867600137</v>
      </c>
      <c r="E49" s="88">
        <f t="shared" si="6"/>
        <v>1497689.9</v>
      </c>
      <c r="F49" s="9"/>
    </row>
    <row r="50" spans="1:6" s="4" customFormat="1" ht="15.5">
      <c r="A50" s="43" t="s">
        <v>11</v>
      </c>
      <c r="B50" s="44">
        <v>1200559</v>
      </c>
      <c r="C50" s="44">
        <v>90947.62999999999</v>
      </c>
      <c r="D50" s="26">
        <f t="shared" si="5"/>
        <v>7.5754402740723273E-2</v>
      </c>
      <c r="E50" s="88">
        <f t="shared" si="6"/>
        <v>1109611.3700000001</v>
      </c>
      <c r="F50" s="9"/>
    </row>
    <row r="51" spans="1:6" s="4" customFormat="1" ht="15.5">
      <c r="A51" s="43" t="s">
        <v>13</v>
      </c>
      <c r="B51" s="44">
        <v>1329636</v>
      </c>
      <c r="C51" s="44">
        <v>261391.78000000003</v>
      </c>
      <c r="D51" s="26">
        <f t="shared" si="5"/>
        <v>0.19658897623108884</v>
      </c>
      <c r="E51" s="88">
        <f t="shared" si="6"/>
        <v>1068244.22</v>
      </c>
      <c r="F51" s="9"/>
    </row>
    <row r="52" spans="1:6" s="4" customFormat="1" ht="15.5">
      <c r="A52" s="43" t="s">
        <v>10</v>
      </c>
      <c r="B52" s="44">
        <v>1016785</v>
      </c>
      <c r="C52" s="44">
        <v>150756.49</v>
      </c>
      <c r="D52" s="26">
        <f t="shared" si="5"/>
        <v>0.14826781472976094</v>
      </c>
      <c r="E52" s="88">
        <f t="shared" si="6"/>
        <v>866028.51</v>
      </c>
      <c r="F52" s="9"/>
    </row>
    <row r="53" spans="1:6" s="4" customFormat="1" ht="15.5">
      <c r="A53" s="43" t="s">
        <v>12</v>
      </c>
      <c r="B53" s="44">
        <v>447095</v>
      </c>
      <c r="C53" s="44">
        <v>97505.13</v>
      </c>
      <c r="D53" s="26">
        <f t="shared" si="5"/>
        <v>0.21808593251993424</v>
      </c>
      <c r="E53" s="88">
        <f t="shared" si="6"/>
        <v>349589.87</v>
      </c>
      <c r="F53" s="9"/>
    </row>
    <row r="54" spans="1:6" s="4" customFormat="1" ht="15.5">
      <c r="A54" s="43" t="s">
        <v>16</v>
      </c>
      <c r="B54" s="44">
        <v>395355</v>
      </c>
      <c r="C54" s="44">
        <v>67538.929999999993</v>
      </c>
      <c r="D54" s="26">
        <f t="shared" si="5"/>
        <v>0.17083110116224656</v>
      </c>
      <c r="E54" s="88">
        <f t="shared" si="6"/>
        <v>327816.07</v>
      </c>
      <c r="F54" s="9"/>
    </row>
    <row r="55" spans="1:6" s="4" customFormat="1" ht="15.5">
      <c r="A55" s="43" t="s">
        <v>98</v>
      </c>
      <c r="B55" s="44">
        <v>299647</v>
      </c>
      <c r="C55" s="44">
        <v>33039.4</v>
      </c>
      <c r="D55" s="26">
        <f t="shared" si="5"/>
        <v>0.11026107386357949</v>
      </c>
      <c r="E55" s="88">
        <f t="shared" si="6"/>
        <v>266607.59999999998</v>
      </c>
      <c r="F55" s="9"/>
    </row>
    <row r="56" spans="1:6" s="4" customFormat="1" ht="15.5">
      <c r="A56" s="43" t="s">
        <v>85</v>
      </c>
      <c r="B56" s="44">
        <v>295853</v>
      </c>
      <c r="C56" s="44">
        <v>56088.87</v>
      </c>
      <c r="D56" s="26">
        <f t="shared" si="5"/>
        <v>0.18958357697910788</v>
      </c>
      <c r="E56" s="88">
        <f t="shared" si="6"/>
        <v>239764.13</v>
      </c>
      <c r="F56" s="9"/>
    </row>
    <row r="57" spans="1:6" s="4" customFormat="1" ht="15.5">
      <c r="A57" s="43" t="s">
        <v>14</v>
      </c>
      <c r="B57" s="44">
        <v>252662</v>
      </c>
      <c r="C57" s="44">
        <v>29905.309999999998</v>
      </c>
      <c r="D57" s="26">
        <f t="shared" si="5"/>
        <v>0.11836093278767681</v>
      </c>
      <c r="E57" s="88">
        <f t="shared" si="6"/>
        <v>222756.69</v>
      </c>
      <c r="F57" s="9"/>
    </row>
    <row r="58" spans="1:6" s="4" customFormat="1" ht="15.5" hidden="1" outlineLevel="1">
      <c r="A58" s="43" t="s">
        <v>20</v>
      </c>
      <c r="B58" s="44">
        <v>0</v>
      </c>
      <c r="C58" s="44">
        <v>0</v>
      </c>
      <c r="D58" s="26" t="str">
        <f t="shared" si="5"/>
        <v>-</v>
      </c>
      <c r="E58" s="88">
        <f t="shared" si="6"/>
        <v>0</v>
      </c>
      <c r="F58" s="9"/>
    </row>
    <row r="59" spans="1:6" s="4" customFormat="1" ht="16" collapsed="1" thickBot="1">
      <c r="A59" s="45" t="s">
        <v>33</v>
      </c>
      <c r="B59" s="46">
        <f>B7+B44+B26+B47+B11+B42+B40</f>
        <v>565829564</v>
      </c>
      <c r="C59" s="46">
        <f>C7+C44+C26+C47+C11+C42+C40</f>
        <v>186812513.92000002</v>
      </c>
      <c r="D59" s="47">
        <f>C59/B59</f>
        <v>0.33015686313626413</v>
      </c>
      <c r="E59" s="139">
        <f>B59-C59</f>
        <v>379017050.07999998</v>
      </c>
      <c r="F59" s="9"/>
    </row>
    <row r="60" spans="1:6" s="4" customFormat="1" ht="42" customHeight="1">
      <c r="A60" s="176" t="s">
        <v>142</v>
      </c>
      <c r="B60" s="176"/>
      <c r="C60" s="176"/>
      <c r="D60" s="176"/>
      <c r="E60" s="177"/>
      <c r="F60" s="9"/>
    </row>
    <row r="61" spans="1:6" s="4" customFormat="1" ht="46.5">
      <c r="A61" s="119" t="s">
        <v>17</v>
      </c>
      <c r="B61" s="119" t="str">
        <f>B4</f>
        <v>Gada plāns
(01.01.2020.-31.03.2020.)</v>
      </c>
      <c r="C61" s="119" t="str">
        <f>C4</f>
        <v>01.01.2020.-31.03.2020. izpilde</v>
      </c>
      <c r="D61" s="119" t="str">
        <f>D4</f>
        <v>Izpilde pret gada plānu, %</v>
      </c>
      <c r="E61" s="119" t="str">
        <f>E4</f>
        <v>Gada plāna atlikums</v>
      </c>
      <c r="F61" s="9"/>
    </row>
    <row r="62" spans="1:6" s="4" customFormat="1" ht="15.5">
      <c r="A62" s="121">
        <v>1</v>
      </c>
      <c r="B62" s="121">
        <v>2</v>
      </c>
      <c r="C62" s="121">
        <v>3</v>
      </c>
      <c r="D62" s="121" t="s">
        <v>138</v>
      </c>
      <c r="E62" s="121" t="s">
        <v>139</v>
      </c>
      <c r="F62" s="9"/>
    </row>
    <row r="63" spans="1:6" s="4" customFormat="1" ht="15.5">
      <c r="A63" s="135" t="s">
        <v>46</v>
      </c>
      <c r="B63" s="88">
        <v>346950708</v>
      </c>
      <c r="C63" s="88">
        <v>146289785.33000001</v>
      </c>
      <c r="D63" s="26">
        <v>0.42164429112506674</v>
      </c>
      <c r="E63" s="88">
        <v>200660922.66999999</v>
      </c>
      <c r="F63" s="9"/>
    </row>
    <row r="64" spans="1:6" s="4" customFormat="1" ht="15.5">
      <c r="A64" s="135" t="s">
        <v>47</v>
      </c>
      <c r="B64" s="88">
        <v>76399823</v>
      </c>
      <c r="C64" s="88">
        <v>15438332.699999999</v>
      </c>
      <c r="D64" s="26">
        <v>0.20207288569241841</v>
      </c>
      <c r="E64" s="88">
        <v>60961490.299999997</v>
      </c>
      <c r="F64" s="9"/>
    </row>
    <row r="65" spans="1:7" s="4" customFormat="1" ht="15.5">
      <c r="A65" s="135" t="s">
        <v>60</v>
      </c>
      <c r="B65" s="88">
        <v>36255817</v>
      </c>
      <c r="C65" s="88">
        <v>6462170.96</v>
      </c>
      <c r="D65" s="26">
        <v>0.17823818340654135</v>
      </c>
      <c r="E65" s="88">
        <v>29793646.039999999</v>
      </c>
      <c r="F65" s="9"/>
    </row>
    <row r="66" spans="1:7" s="4" customFormat="1" ht="15.5">
      <c r="A66" s="135" t="s">
        <v>52</v>
      </c>
      <c r="B66" s="88">
        <v>25638632</v>
      </c>
      <c r="C66" s="88">
        <v>6586151.6399999997</v>
      </c>
      <c r="D66" s="26">
        <v>0.25688389458532734</v>
      </c>
      <c r="E66" s="88">
        <v>19052480.359999999</v>
      </c>
      <c r="F66" s="9"/>
    </row>
    <row r="67" spans="1:7" s="4" customFormat="1" ht="15.5">
      <c r="A67" s="135" t="s">
        <v>44</v>
      </c>
      <c r="B67" s="88">
        <v>19768344</v>
      </c>
      <c r="C67" s="88">
        <v>3743425.2700000005</v>
      </c>
      <c r="D67" s="26">
        <v>0.18936463620827321</v>
      </c>
      <c r="E67" s="88">
        <v>16024918.73</v>
      </c>
      <c r="F67" s="9"/>
    </row>
    <row r="68" spans="1:7" s="4" customFormat="1" ht="15.5">
      <c r="A68" s="135" t="s">
        <v>45</v>
      </c>
      <c r="B68" s="88">
        <v>17722474</v>
      </c>
      <c r="C68" s="88">
        <v>3123958.4400000004</v>
      </c>
      <c r="D68" s="26">
        <v>0.17627101272655277</v>
      </c>
      <c r="E68" s="88">
        <v>14598515.559999999</v>
      </c>
      <c r="F68" s="9"/>
    </row>
    <row r="69" spans="1:7" s="4" customFormat="1" ht="15.5">
      <c r="A69" s="135" t="s">
        <v>48</v>
      </c>
      <c r="B69" s="88">
        <v>13985566</v>
      </c>
      <c r="C69" s="88">
        <v>1834508.2899999998</v>
      </c>
      <c r="D69" s="26">
        <v>0.13117154429073516</v>
      </c>
      <c r="E69" s="88">
        <v>12151057.710000001</v>
      </c>
      <c r="F69" s="9"/>
    </row>
    <row r="70" spans="1:7" s="4" customFormat="1" ht="15.5">
      <c r="A70" s="135" t="s">
        <v>58</v>
      </c>
      <c r="B70" s="88">
        <v>6328679</v>
      </c>
      <c r="C70" s="88">
        <v>46413.73</v>
      </c>
      <c r="D70" s="26">
        <v>7.3338733091060553E-3</v>
      </c>
      <c r="E70" s="88">
        <v>6282265.2699999996</v>
      </c>
      <c r="F70" s="9"/>
    </row>
    <row r="71" spans="1:7" s="4" customFormat="1" ht="15.5">
      <c r="A71" s="160" t="s">
        <v>54</v>
      </c>
      <c r="B71" s="88">
        <v>6769609</v>
      </c>
      <c r="C71" s="88">
        <v>724908.92</v>
      </c>
      <c r="D71" s="26">
        <v>0.10708283447389651</v>
      </c>
      <c r="E71" s="88">
        <v>6044700.0800000001</v>
      </c>
      <c r="F71" s="9"/>
    </row>
    <row r="72" spans="1:7" s="4" customFormat="1" ht="15.5">
      <c r="A72" s="135" t="s">
        <v>53</v>
      </c>
      <c r="B72" s="88">
        <v>6004452</v>
      </c>
      <c r="C72" s="90">
        <v>824172.58000000007</v>
      </c>
      <c r="D72" s="26">
        <v>0.13726024956149205</v>
      </c>
      <c r="E72" s="88">
        <v>5180279.42</v>
      </c>
      <c r="F72" s="9"/>
    </row>
    <row r="73" spans="1:7" s="4" customFormat="1" ht="15.5">
      <c r="A73" s="135" t="s">
        <v>55</v>
      </c>
      <c r="B73" s="88">
        <v>5705782</v>
      </c>
      <c r="C73" s="88">
        <v>1107975.3500000001</v>
      </c>
      <c r="D73" s="26">
        <v>0.19418466215498595</v>
      </c>
      <c r="E73" s="88">
        <v>4597806.6500000004</v>
      </c>
      <c r="F73" s="9"/>
    </row>
    <row r="74" spans="1:7" s="4" customFormat="1" ht="15.5">
      <c r="A74" s="135" t="s">
        <v>56</v>
      </c>
      <c r="B74" s="88">
        <v>2533600</v>
      </c>
      <c r="C74" s="88">
        <v>114264.32000000001</v>
      </c>
      <c r="D74" s="26">
        <v>4.5099589516892961E-2</v>
      </c>
      <c r="E74" s="88">
        <v>2419335.6800000002</v>
      </c>
      <c r="F74" s="9"/>
    </row>
    <row r="75" spans="1:7" s="4" customFormat="1" ht="15.5">
      <c r="A75" s="135" t="s">
        <v>51</v>
      </c>
      <c r="B75" s="88">
        <v>989801</v>
      </c>
      <c r="C75" s="88">
        <v>344483.15</v>
      </c>
      <c r="D75" s="26">
        <v>0.34803273587317046</v>
      </c>
      <c r="E75" s="88">
        <v>645317.85</v>
      </c>
      <c r="F75" s="9"/>
    </row>
    <row r="76" spans="1:7" s="4" customFormat="1" ht="15.5">
      <c r="A76" s="135" t="s">
        <v>49</v>
      </c>
      <c r="B76" s="88">
        <v>446731</v>
      </c>
      <c r="C76" s="88">
        <v>6310.45</v>
      </c>
      <c r="D76" s="26">
        <v>1.41258385919043E-2</v>
      </c>
      <c r="E76" s="88">
        <v>440420.55</v>
      </c>
      <c r="F76" s="9"/>
    </row>
    <row r="77" spans="1:7" s="4" customFormat="1" ht="15.5">
      <c r="A77" s="160" t="s">
        <v>59</v>
      </c>
      <c r="B77" s="88">
        <v>300000</v>
      </c>
      <c r="C77" s="88">
        <v>164997.84</v>
      </c>
      <c r="D77" s="26">
        <v>0.54999279999999995</v>
      </c>
      <c r="E77" s="88">
        <v>135002.16</v>
      </c>
      <c r="F77" s="9"/>
    </row>
    <row r="78" spans="1:7" s="4" customFormat="1" ht="15.5">
      <c r="A78" s="135" t="s">
        <v>57</v>
      </c>
      <c r="B78" s="88">
        <v>29546</v>
      </c>
      <c r="C78" s="88">
        <v>654.95000000000005</v>
      </c>
      <c r="D78" s="26">
        <v>2.2167129222229746E-2</v>
      </c>
      <c r="E78" s="88">
        <v>28891.05</v>
      </c>
      <c r="F78" s="9"/>
    </row>
    <row r="79" spans="1:7" s="4" customFormat="1" ht="15.5" hidden="1" outlineLevel="1">
      <c r="A79" s="135" t="s">
        <v>50</v>
      </c>
      <c r="B79" s="88">
        <v>0</v>
      </c>
      <c r="C79" s="88">
        <v>0</v>
      </c>
      <c r="D79" s="26" t="s">
        <v>0</v>
      </c>
      <c r="E79" s="88">
        <v>0</v>
      </c>
    </row>
    <row r="80" spans="1:7" s="4" customFormat="1" ht="15.5" collapsed="1">
      <c r="A80" s="136" t="s">
        <v>18</v>
      </c>
      <c r="B80" s="130">
        <v>565829564</v>
      </c>
      <c r="C80" s="130">
        <v>186812513.91999996</v>
      </c>
      <c r="D80" s="145">
        <v>0.33015686313626402</v>
      </c>
      <c r="E80" s="130">
        <v>379017050.08000004</v>
      </c>
      <c r="F80" s="9"/>
      <c r="G80" s="161"/>
    </row>
    <row r="81" spans="1:8" s="1" customFormat="1" ht="15.5">
      <c r="A81" s="175"/>
      <c r="B81" s="175"/>
      <c r="C81" s="175"/>
      <c r="D81" s="175"/>
      <c r="E81" s="175"/>
      <c r="G81"/>
      <c r="H81"/>
    </row>
    <row r="82" spans="1:8" s="1" customFormat="1" ht="15.5">
      <c r="A82" s="10"/>
      <c r="B82" s="13"/>
      <c r="C82" s="13"/>
      <c r="D82" s="10"/>
      <c r="E82" s="10"/>
      <c r="G82"/>
      <c r="H82"/>
    </row>
    <row r="83" spans="1:8" ht="15.5">
      <c r="A83" s="1"/>
      <c r="B83" s="1"/>
      <c r="C83" s="1"/>
      <c r="D83" s="1"/>
      <c r="E83" s="1"/>
    </row>
    <row r="84" spans="1:8">
      <c r="B84" s="11"/>
      <c r="C84" s="11"/>
    </row>
  </sheetData>
  <autoFilter ref="A62:E62">
    <sortState ref="A63:E80">
      <sortCondition descending="1" ref="E62"/>
    </sortState>
  </autoFilter>
  <sortState ref="A8:E10">
    <sortCondition descending="1" ref="E8:E10"/>
  </sortState>
  <mergeCells count="6">
    <mergeCell ref="A39:E39"/>
    <mergeCell ref="A2:E2"/>
    <mergeCell ref="A6:E6"/>
    <mergeCell ref="A81:E81"/>
    <mergeCell ref="A46:E46"/>
    <mergeCell ref="A60:E60"/>
  </mergeCells>
  <printOptions horizontalCentered="1"/>
  <pageMargins left="0.7" right="0.7" top="0.75" bottom="0.75" header="0.3" footer="0.3"/>
  <pageSetup paperSize="9" scale="73" fitToHeight="0" orientation="portrait" r:id="rId1"/>
  <headerFooter>
    <oddFooter>&amp;R&amp;P/&amp;N</oddFooter>
  </headerFooter>
  <rowBreaks count="1" manualBreakCount="1">
    <brk id="59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I128"/>
  <sheetViews>
    <sheetView topLeftCell="A97" zoomScale="115" zoomScaleNormal="115" zoomScaleSheetLayoutView="100" workbookViewId="0">
      <selection activeCell="D120" sqref="D120:E120"/>
    </sheetView>
  </sheetViews>
  <sheetFormatPr defaultColWidth="9.08984375" defaultRowHeight="15.5" outlineLevelRow="1"/>
  <cols>
    <col min="1" max="1" width="31.26953125" style="17" customWidth="1"/>
    <col min="2" max="2" width="16" style="17" customWidth="1"/>
    <col min="3" max="3" width="14.6328125" style="17" customWidth="1"/>
    <col min="4" max="4" width="18.08984375" style="17" customWidth="1"/>
    <col min="5" max="5" width="24.36328125" style="17" customWidth="1"/>
    <col min="6" max="6" width="11" style="17" customWidth="1"/>
    <col min="7" max="8" width="18.08984375" style="17" bestFit="1" customWidth="1"/>
    <col min="9" max="9" width="15.6328125" style="17" customWidth="1"/>
    <col min="10" max="16384" width="9.08984375" style="17"/>
  </cols>
  <sheetData>
    <row r="2" spans="1:9" ht="35.25" customHeight="1">
      <c r="A2" s="180" t="s">
        <v>141</v>
      </c>
      <c r="B2" s="180"/>
      <c r="C2" s="180"/>
      <c r="D2" s="180"/>
      <c r="E2" s="180"/>
    </row>
    <row r="3" spans="1:9" ht="19.5" customHeight="1">
      <c r="A3" s="80"/>
    </row>
    <row r="4" spans="1:9" ht="49.5" customHeight="1">
      <c r="A4" s="18" t="s">
        <v>2</v>
      </c>
      <c r="B4" s="18" t="s">
        <v>3</v>
      </c>
      <c r="C4" s="18" t="s">
        <v>23</v>
      </c>
      <c r="D4" s="18" t="s">
        <v>21</v>
      </c>
      <c r="E4" s="19" t="s">
        <v>135</v>
      </c>
    </row>
    <row r="5" spans="1:9" s="81" customFormat="1">
      <c r="A5" s="18">
        <v>1</v>
      </c>
      <c r="B5" s="18">
        <v>2</v>
      </c>
      <c r="C5" s="18">
        <v>3</v>
      </c>
      <c r="D5" s="18" t="s">
        <v>138</v>
      </c>
      <c r="E5" s="19" t="s">
        <v>139</v>
      </c>
    </row>
    <row r="6" spans="1:9" s="87" customFormat="1" ht="31.5" customHeight="1">
      <c r="A6" s="82" t="s">
        <v>6</v>
      </c>
      <c r="B6" s="83">
        <v>0</v>
      </c>
      <c r="C6" s="83">
        <v>0</v>
      </c>
      <c r="D6" s="84" t="s">
        <v>0</v>
      </c>
      <c r="E6" s="85">
        <f>B6-C6</f>
        <v>0</v>
      </c>
      <c r="F6" s="86"/>
      <c r="G6" s="87" t="s">
        <v>148</v>
      </c>
      <c r="H6" s="105">
        <f>B30+B46+B55+B60+B64+B68+B72+B76+B80+B84+B88+B92+B96</f>
        <v>108036220</v>
      </c>
      <c r="I6" s="181"/>
    </row>
    <row r="7" spans="1:9">
      <c r="A7" s="43" t="s">
        <v>8</v>
      </c>
      <c r="B7" s="88">
        <v>0</v>
      </c>
      <c r="C7" s="88">
        <v>0</v>
      </c>
      <c r="D7" s="89" t="s">
        <v>0</v>
      </c>
      <c r="E7" s="27">
        <f>B7-C7</f>
        <v>0</v>
      </c>
      <c r="F7" s="86"/>
      <c r="G7" s="17" t="s">
        <v>149</v>
      </c>
      <c r="H7" s="62">
        <f>B15+B48+B54+B59+B63+B67+B71+B75+B79+B83+B87+B91+B95</f>
        <v>346798943</v>
      </c>
      <c r="I7" s="181"/>
    </row>
    <row r="8" spans="1:9">
      <c r="A8" s="43" t="s">
        <v>7</v>
      </c>
      <c r="B8" s="90">
        <v>0</v>
      </c>
      <c r="C8" s="90">
        <v>0</v>
      </c>
      <c r="D8" s="89" t="s">
        <v>0</v>
      </c>
      <c r="E8" s="27">
        <f>B8-C8</f>
        <v>0</v>
      </c>
      <c r="F8" s="86"/>
      <c r="G8" s="17" t="s">
        <v>150</v>
      </c>
      <c r="H8" s="62">
        <f>B11+B44+B53+B58+B62+B66+B70+B74+B78+B82+B86+B90+B94</f>
        <v>110994401</v>
      </c>
      <c r="I8" s="78"/>
    </row>
    <row r="9" spans="1:9" s="87" customFormat="1" ht="16" thickBot="1">
      <c r="A9" s="91" t="s">
        <v>9</v>
      </c>
      <c r="B9" s="92">
        <v>0</v>
      </c>
      <c r="C9" s="92">
        <v>0</v>
      </c>
      <c r="D9" s="93" t="s">
        <v>0</v>
      </c>
      <c r="E9" s="94">
        <f>B9-C9</f>
        <v>0</v>
      </c>
      <c r="F9" s="86"/>
      <c r="I9" s="78"/>
    </row>
    <row r="10" spans="1:9" s="87" customFormat="1" ht="25.5" customHeight="1">
      <c r="A10" s="172" t="s">
        <v>62</v>
      </c>
      <c r="B10" s="173"/>
      <c r="C10" s="173"/>
      <c r="D10" s="173"/>
      <c r="E10" s="173"/>
      <c r="F10" s="86"/>
      <c r="I10" s="78"/>
    </row>
    <row r="11" spans="1:9" s="87" customFormat="1">
      <c r="A11" s="20" t="s">
        <v>24</v>
      </c>
      <c r="B11" s="21">
        <f t="shared" ref="B11:C11" si="0">B12+B14+B13</f>
        <v>9178716</v>
      </c>
      <c r="C11" s="21">
        <f t="shared" si="0"/>
        <v>4785065.57</v>
      </c>
      <c r="D11" s="22">
        <f>C11/B11</f>
        <v>0.52132188968478821</v>
      </c>
      <c r="E11" s="23">
        <f>B11-C11</f>
        <v>4393650.43</v>
      </c>
      <c r="F11" s="86"/>
      <c r="G11" s="95"/>
      <c r="H11" s="95"/>
      <c r="I11" s="78"/>
    </row>
    <row r="12" spans="1:9" s="87" customFormat="1">
      <c r="A12" s="24" t="s">
        <v>28</v>
      </c>
      <c r="B12" s="165">
        <v>5200000</v>
      </c>
      <c r="C12" s="166">
        <v>4381872.92</v>
      </c>
      <c r="D12" s="26">
        <f>IFERROR(C12/B12,"-")</f>
        <v>0.8426678692307692</v>
      </c>
      <c r="E12" s="27">
        <f>IF(B12&gt;0,B12-C12,0)</f>
        <v>818127.08000000007</v>
      </c>
      <c r="F12" s="86"/>
      <c r="G12" s="95"/>
      <c r="H12" s="95"/>
      <c r="I12" s="78"/>
    </row>
    <row r="13" spans="1:9" s="87" customFormat="1">
      <c r="A13" s="24" t="s">
        <v>114</v>
      </c>
      <c r="B13" s="25">
        <v>0</v>
      </c>
      <c r="C13" s="25">
        <v>0</v>
      </c>
      <c r="D13" s="26" t="str">
        <f>IFERROR(C13/B13,"-")</f>
        <v>-</v>
      </c>
      <c r="E13" s="27">
        <f>IF(B13&gt;0,B13-C13,0)</f>
        <v>0</v>
      </c>
      <c r="F13" s="86"/>
      <c r="G13" s="95"/>
      <c r="H13" s="95"/>
      <c r="I13" s="78"/>
    </row>
    <row r="14" spans="1:9" s="87" customFormat="1">
      <c r="A14" s="24" t="s">
        <v>41</v>
      </c>
      <c r="B14" s="165">
        <v>3978716</v>
      </c>
      <c r="C14" s="166">
        <v>403192.65</v>
      </c>
      <c r="D14" s="26">
        <f>IFERROR(C14/B14,"-")</f>
        <v>0.10133737869202025</v>
      </c>
      <c r="E14" s="27">
        <f>IF(B14&gt;0,B14-C14,0)</f>
        <v>3575523.35</v>
      </c>
      <c r="F14" s="86"/>
      <c r="G14" s="95"/>
      <c r="H14" s="95"/>
      <c r="I14" s="78"/>
    </row>
    <row r="15" spans="1:9" s="87" customFormat="1">
      <c r="A15" s="20" t="s">
        <v>25</v>
      </c>
      <c r="B15" s="21">
        <f>B16+B17+B18+B27+B29+B25++B28+B19+B21+B20+B26+B22+B23+B24</f>
        <v>121276064</v>
      </c>
      <c r="C15" s="21">
        <f>C16+C17+C18+C27+C29+C25++C28+C19+C21+C20+C26+C22+C23+C24</f>
        <v>18292055.359999999</v>
      </c>
      <c r="D15" s="22">
        <f>C15/B15</f>
        <v>0.15082988972993056</v>
      </c>
      <c r="E15" s="23">
        <f>B15-C15</f>
        <v>102984008.64</v>
      </c>
      <c r="F15" s="86"/>
      <c r="G15" s="95"/>
      <c r="H15" s="95"/>
      <c r="I15" s="78"/>
    </row>
    <row r="16" spans="1:9" s="87" customFormat="1">
      <c r="A16" s="24" t="s">
        <v>35</v>
      </c>
      <c r="B16" s="165">
        <v>18736003</v>
      </c>
      <c r="C16" s="166">
        <v>3590659.39</v>
      </c>
      <c r="D16" s="26">
        <f t="shared" ref="D16:D29" si="1">IFERROR(C16/B16,"-")</f>
        <v>0.19164489832756754</v>
      </c>
      <c r="E16" s="27">
        <f>IF(B16&gt;0,B16-C16,0)</f>
        <v>15145343.609999999</v>
      </c>
      <c r="F16" s="86"/>
      <c r="G16" s="95"/>
      <c r="H16" s="95"/>
      <c r="I16" s="78"/>
    </row>
    <row r="17" spans="1:9" s="87" customFormat="1">
      <c r="A17" s="24" t="s">
        <v>39</v>
      </c>
      <c r="B17" s="165">
        <v>38637885</v>
      </c>
      <c r="C17" s="166">
        <v>7725300.2699999996</v>
      </c>
      <c r="D17" s="26">
        <f t="shared" si="1"/>
        <v>0.19994107519083923</v>
      </c>
      <c r="E17" s="27">
        <f t="shared" ref="E17:E29" si="2">IF(B17&gt;0,B17-C17,0)</f>
        <v>30912584.73</v>
      </c>
      <c r="F17" s="86"/>
      <c r="G17" s="95"/>
      <c r="H17" s="95"/>
      <c r="I17" s="78"/>
    </row>
    <row r="18" spans="1:9" s="87" customFormat="1">
      <c r="A18" s="24" t="s">
        <v>42</v>
      </c>
      <c r="B18" s="165">
        <v>9780943</v>
      </c>
      <c r="C18" s="166">
        <v>1968983.87</v>
      </c>
      <c r="D18" s="26">
        <f t="shared" si="1"/>
        <v>0.20130818367922193</v>
      </c>
      <c r="E18" s="27">
        <f t="shared" si="2"/>
        <v>7811959.1299999999</v>
      </c>
      <c r="F18" s="86"/>
      <c r="G18" s="95"/>
      <c r="H18" s="95"/>
      <c r="I18" s="78"/>
    </row>
    <row r="19" spans="1:9" s="87" customFormat="1">
      <c r="A19" s="24" t="s">
        <v>107</v>
      </c>
      <c r="B19" s="165">
        <v>6394433</v>
      </c>
      <c r="C19" s="166">
        <v>674451.04</v>
      </c>
      <c r="D19" s="26">
        <f t="shared" si="1"/>
        <v>0.10547472152730353</v>
      </c>
      <c r="E19" s="27">
        <f t="shared" si="2"/>
        <v>5719981.96</v>
      </c>
      <c r="F19" s="86"/>
      <c r="G19" s="95"/>
      <c r="H19" s="95"/>
      <c r="I19" s="78"/>
    </row>
    <row r="20" spans="1:9" s="87" customFormat="1">
      <c r="A20" s="24" t="s">
        <v>31</v>
      </c>
      <c r="B20" s="165">
        <v>3525576</v>
      </c>
      <c r="C20" s="166">
        <v>461267.61</v>
      </c>
      <c r="D20" s="26">
        <f t="shared" si="1"/>
        <v>0.13083468063090967</v>
      </c>
      <c r="E20" s="27">
        <f t="shared" si="2"/>
        <v>3064308.39</v>
      </c>
      <c r="F20" s="95"/>
      <c r="G20" s="95"/>
      <c r="H20" s="95"/>
      <c r="I20" s="78"/>
    </row>
    <row r="21" spans="1:9" s="87" customFormat="1">
      <c r="A21" s="24" t="s">
        <v>136</v>
      </c>
      <c r="B21" s="165">
        <v>6328679</v>
      </c>
      <c r="C21" s="166">
        <v>46413.73</v>
      </c>
      <c r="D21" s="26">
        <f t="shared" si="1"/>
        <v>7.3338733091060553E-3</v>
      </c>
      <c r="E21" s="27">
        <f t="shared" si="2"/>
        <v>6282265.2699999996</v>
      </c>
      <c r="F21" s="86"/>
      <c r="G21" s="95"/>
      <c r="H21" s="95"/>
      <c r="I21" s="78"/>
    </row>
    <row r="22" spans="1:9" s="87" customFormat="1">
      <c r="A22" s="24" t="s">
        <v>137</v>
      </c>
      <c r="B22" s="165">
        <v>4532394</v>
      </c>
      <c r="C22" s="166">
        <v>565175.89</v>
      </c>
      <c r="D22" s="26">
        <f t="shared" si="1"/>
        <v>0.12469699015575433</v>
      </c>
      <c r="E22" s="27">
        <f t="shared" si="2"/>
        <v>3967218.11</v>
      </c>
      <c r="F22" s="86"/>
      <c r="G22" s="95"/>
      <c r="H22" s="95"/>
      <c r="I22" s="78"/>
    </row>
    <row r="23" spans="1:9" s="87" customFormat="1">
      <c r="A23" s="24" t="s">
        <v>121</v>
      </c>
      <c r="B23" s="165">
        <v>446731</v>
      </c>
      <c r="C23" s="166">
        <v>6310.45</v>
      </c>
      <c r="D23" s="26">
        <f t="shared" si="1"/>
        <v>1.41258385919043E-2</v>
      </c>
      <c r="E23" s="27">
        <f t="shared" si="2"/>
        <v>440420.55</v>
      </c>
      <c r="F23" s="86"/>
      <c r="G23" s="95"/>
      <c r="H23" s="95"/>
      <c r="I23" s="78"/>
    </row>
    <row r="24" spans="1:9" s="87" customFormat="1">
      <c r="A24" s="24" t="s">
        <v>143</v>
      </c>
      <c r="B24" s="165">
        <v>300000</v>
      </c>
      <c r="C24" s="166">
        <v>164997.84</v>
      </c>
      <c r="D24" s="26">
        <f t="shared" si="1"/>
        <v>0.54999279999999995</v>
      </c>
      <c r="E24" s="27">
        <f t="shared" si="2"/>
        <v>135002.16</v>
      </c>
      <c r="F24" s="86"/>
      <c r="G24" s="95"/>
      <c r="H24" s="95"/>
      <c r="I24" s="78"/>
    </row>
    <row r="25" spans="1:9" s="87" customFormat="1">
      <c r="A25" s="24" t="s">
        <v>106</v>
      </c>
      <c r="B25" s="165">
        <v>2690573</v>
      </c>
      <c r="C25" s="166">
        <v>518255.68</v>
      </c>
      <c r="D25" s="26">
        <f t="shared" si="1"/>
        <v>0.19261907407827256</v>
      </c>
      <c r="E25" s="27">
        <f t="shared" si="2"/>
        <v>2172317.3199999998</v>
      </c>
      <c r="F25" s="86"/>
      <c r="G25" s="95"/>
      <c r="H25" s="95"/>
      <c r="I25" s="78"/>
    </row>
    <row r="26" spans="1:9" s="87" customFormat="1">
      <c r="A26" s="24" t="s">
        <v>115</v>
      </c>
      <c r="B26" s="165">
        <v>2533600</v>
      </c>
      <c r="C26" s="166">
        <v>114264.32000000001</v>
      </c>
      <c r="D26" s="26">
        <f t="shared" si="1"/>
        <v>4.5099589516892961E-2</v>
      </c>
      <c r="E26" s="27">
        <f t="shared" si="2"/>
        <v>2419335.6800000002</v>
      </c>
      <c r="F26" s="86"/>
      <c r="G26" s="95"/>
      <c r="H26" s="95"/>
      <c r="I26" s="78"/>
    </row>
    <row r="27" spans="1:9" s="87" customFormat="1">
      <c r="A27" s="24" t="s">
        <v>40</v>
      </c>
      <c r="B27" s="165">
        <v>3402510</v>
      </c>
      <c r="C27" s="166">
        <v>284652.95</v>
      </c>
      <c r="D27" s="26">
        <f t="shared" si="1"/>
        <v>8.3659695342555934E-2</v>
      </c>
      <c r="E27" s="27">
        <f t="shared" si="2"/>
        <v>3117857.05</v>
      </c>
      <c r="F27" s="86"/>
      <c r="G27" s="95"/>
      <c r="H27" s="95"/>
      <c r="I27" s="78"/>
    </row>
    <row r="28" spans="1:9" s="87" customFormat="1">
      <c r="A28" s="24" t="s">
        <v>109</v>
      </c>
      <c r="B28" s="165">
        <v>3975200</v>
      </c>
      <c r="C28" s="166">
        <v>64548.73</v>
      </c>
      <c r="D28" s="26">
        <f t="shared" si="1"/>
        <v>1.6237857214731335E-2</v>
      </c>
      <c r="E28" s="27">
        <f t="shared" si="2"/>
        <v>3910651.27</v>
      </c>
      <c r="F28" s="86"/>
      <c r="G28" s="95"/>
      <c r="H28" s="95"/>
      <c r="I28" s="78"/>
    </row>
    <row r="29" spans="1:9" s="87" customFormat="1">
      <c r="A29" s="24" t="s">
        <v>29</v>
      </c>
      <c r="B29" s="165">
        <v>19991537</v>
      </c>
      <c r="C29" s="165">
        <v>2106773.59</v>
      </c>
      <c r="D29" s="26">
        <f t="shared" si="1"/>
        <v>0.10538327243172949</v>
      </c>
      <c r="E29" s="27">
        <f t="shared" si="2"/>
        <v>17884763.41</v>
      </c>
      <c r="F29" s="86"/>
      <c r="G29" s="95"/>
      <c r="H29" s="95"/>
      <c r="I29" s="78"/>
    </row>
    <row r="30" spans="1:9" s="87" customFormat="1">
      <c r="A30" s="28" t="s">
        <v>26</v>
      </c>
      <c r="B30" s="21">
        <f>B31+B40+B39+B35+B32+B42+B41+B33+B34+B36+B38+B37</f>
        <v>85000880</v>
      </c>
      <c r="C30" s="21">
        <f>C31+C40+C39+C35+C32+C42+C41+C33+C34+C36+C38+C37</f>
        <v>16906211.629999999</v>
      </c>
      <c r="D30" s="22">
        <f>C30/B30</f>
        <v>0.19889454826820616</v>
      </c>
      <c r="E30" s="23">
        <f>B30-C30</f>
        <v>68094668.370000005</v>
      </c>
      <c r="F30" s="86"/>
      <c r="G30" s="95"/>
      <c r="H30" s="95"/>
      <c r="I30" s="95"/>
    </row>
    <row r="31" spans="1:9" s="98" customFormat="1">
      <c r="A31" s="24" t="s">
        <v>36</v>
      </c>
      <c r="B31" s="165">
        <v>15556</v>
      </c>
      <c r="C31" s="166">
        <v>2009.39</v>
      </c>
      <c r="D31" s="26">
        <f t="shared" ref="D31:D42" si="3">IFERROR(C31/B31,"-")</f>
        <v>0.12917138081769092</v>
      </c>
      <c r="E31" s="27">
        <f>IF(B31&gt;0,B31-C31,0)</f>
        <v>13546.61</v>
      </c>
      <c r="F31" s="96"/>
      <c r="G31" s="97"/>
      <c r="H31" s="97"/>
      <c r="I31" s="97"/>
    </row>
    <row r="32" spans="1:9" s="87" customFormat="1">
      <c r="A32" s="24" t="s">
        <v>27</v>
      </c>
      <c r="B32" s="165">
        <v>36050758</v>
      </c>
      <c r="C32" s="166">
        <v>7499542.3300000001</v>
      </c>
      <c r="D32" s="26">
        <f t="shared" si="3"/>
        <v>0.20802731332306523</v>
      </c>
      <c r="E32" s="27">
        <f t="shared" ref="E32:E42" si="4">IF(B32&gt;0,B32-C32,0)</f>
        <v>28551215.670000002</v>
      </c>
      <c r="F32" s="86"/>
      <c r="G32" s="95"/>
      <c r="H32" s="95"/>
      <c r="I32" s="95"/>
    </row>
    <row r="33" spans="1:9" s="98" customFormat="1">
      <c r="A33" s="24" t="s">
        <v>63</v>
      </c>
      <c r="B33" s="165">
        <v>2715562</v>
      </c>
      <c r="C33" s="166">
        <v>556680.27</v>
      </c>
      <c r="D33" s="26">
        <f t="shared" si="3"/>
        <v>0.20499633961588798</v>
      </c>
      <c r="E33" s="27">
        <f t="shared" si="4"/>
        <v>2158881.73</v>
      </c>
      <c r="F33" s="96"/>
      <c r="G33" s="97"/>
      <c r="H33" s="97"/>
      <c r="I33" s="97"/>
    </row>
    <row r="34" spans="1:9" s="98" customFormat="1">
      <c r="A34" s="24" t="s">
        <v>64</v>
      </c>
      <c r="B34" s="165">
        <v>989801</v>
      </c>
      <c r="C34" s="166">
        <v>344483.15</v>
      </c>
      <c r="D34" s="26">
        <f t="shared" si="3"/>
        <v>0.34803273587317046</v>
      </c>
      <c r="E34" s="27">
        <f t="shared" si="4"/>
        <v>645317.85</v>
      </c>
      <c r="F34" s="96"/>
      <c r="G34" s="97"/>
      <c r="H34" s="97"/>
      <c r="I34" s="97"/>
    </row>
    <row r="35" spans="1:9" s="98" customFormat="1">
      <c r="A35" s="24" t="s">
        <v>30</v>
      </c>
      <c r="B35" s="165">
        <v>31652748</v>
      </c>
      <c r="C35" s="166">
        <v>6086570.3799999999</v>
      </c>
      <c r="D35" s="26">
        <f t="shared" si="3"/>
        <v>0.19229200510489641</v>
      </c>
      <c r="E35" s="27">
        <f t="shared" si="4"/>
        <v>25566177.620000001</v>
      </c>
      <c r="F35" s="96"/>
      <c r="G35" s="97"/>
      <c r="H35" s="97"/>
      <c r="I35" s="97"/>
    </row>
    <row r="36" spans="1:9" s="98" customFormat="1">
      <c r="A36" s="24" t="s">
        <v>105</v>
      </c>
      <c r="B36" s="165">
        <v>29546</v>
      </c>
      <c r="C36" s="166">
        <v>654.95000000000005</v>
      </c>
      <c r="D36" s="26">
        <f t="shared" si="3"/>
        <v>2.2167129222229746E-2</v>
      </c>
      <c r="E36" s="27">
        <f t="shared" si="4"/>
        <v>28891.05</v>
      </c>
      <c r="F36" s="96"/>
      <c r="G36" s="97"/>
      <c r="H36" s="97"/>
      <c r="I36" s="97"/>
    </row>
    <row r="37" spans="1:9" s="98" customFormat="1">
      <c r="A37" s="24" t="s">
        <v>112</v>
      </c>
      <c r="B37" s="165">
        <v>122514</v>
      </c>
      <c r="C37" s="166">
        <v>20552.57</v>
      </c>
      <c r="D37" s="26">
        <f t="shared" si="3"/>
        <v>0.16775690941443427</v>
      </c>
      <c r="E37" s="27">
        <f t="shared" si="4"/>
        <v>101961.43</v>
      </c>
      <c r="F37" s="96"/>
      <c r="G37" s="97"/>
      <c r="H37" s="97"/>
      <c r="I37" s="97"/>
    </row>
    <row r="38" spans="1:9" s="98" customFormat="1">
      <c r="A38" s="24" t="s">
        <v>110</v>
      </c>
      <c r="B38" s="25">
        <v>0</v>
      </c>
      <c r="C38" s="25">
        <v>0</v>
      </c>
      <c r="D38" s="26" t="str">
        <f t="shared" si="3"/>
        <v>-</v>
      </c>
      <c r="E38" s="27">
        <f t="shared" si="4"/>
        <v>0</v>
      </c>
      <c r="F38" s="96"/>
      <c r="G38" s="97"/>
      <c r="H38" s="97"/>
      <c r="I38" s="97"/>
    </row>
    <row r="39" spans="1:9" s="98" customFormat="1">
      <c r="A39" s="24" t="s">
        <v>111</v>
      </c>
      <c r="B39" s="165">
        <v>9615011</v>
      </c>
      <c r="C39" s="166">
        <v>1702420.63</v>
      </c>
      <c r="D39" s="26">
        <f t="shared" si="3"/>
        <v>0.17705862530994504</v>
      </c>
      <c r="E39" s="27">
        <f t="shared" si="4"/>
        <v>7912590.3700000001</v>
      </c>
      <c r="F39" s="96"/>
      <c r="G39" s="97"/>
      <c r="H39" s="97"/>
      <c r="I39" s="97"/>
    </row>
    <row r="40" spans="1:9" s="98" customFormat="1">
      <c r="A40" s="24" t="s">
        <v>34</v>
      </c>
      <c r="B40" s="165">
        <v>1176205</v>
      </c>
      <c r="C40" s="166">
        <v>202907.82</v>
      </c>
      <c r="D40" s="26">
        <f t="shared" si="3"/>
        <v>0.17251059126597831</v>
      </c>
      <c r="E40" s="27">
        <f t="shared" si="4"/>
        <v>973297.17999999993</v>
      </c>
      <c r="F40" s="96"/>
      <c r="G40" s="97"/>
      <c r="H40" s="97"/>
      <c r="I40" s="97"/>
    </row>
    <row r="41" spans="1:9" s="98" customFormat="1">
      <c r="A41" s="29" t="s">
        <v>65</v>
      </c>
      <c r="B41" s="30">
        <v>0</v>
      </c>
      <c r="C41" s="30">
        <v>0</v>
      </c>
      <c r="D41" s="26" t="str">
        <f t="shared" si="3"/>
        <v>-</v>
      </c>
      <c r="E41" s="27">
        <f t="shared" si="4"/>
        <v>0</v>
      </c>
      <c r="F41" s="96"/>
      <c r="G41" s="97"/>
      <c r="H41" s="97"/>
      <c r="I41" s="97"/>
    </row>
    <row r="42" spans="1:9" s="98" customFormat="1" ht="16" thickBot="1">
      <c r="A42" s="31" t="s">
        <v>32</v>
      </c>
      <c r="B42" s="165">
        <v>2633179</v>
      </c>
      <c r="C42" s="166">
        <v>490390.14</v>
      </c>
      <c r="D42" s="41">
        <f t="shared" si="3"/>
        <v>0.18623501858400057</v>
      </c>
      <c r="E42" s="27">
        <f t="shared" si="4"/>
        <v>2142788.86</v>
      </c>
      <c r="F42" s="96"/>
      <c r="G42" s="97"/>
      <c r="H42" s="97"/>
      <c r="I42" s="97"/>
    </row>
    <row r="43" spans="1:9" s="87" customFormat="1" ht="38.25" customHeight="1">
      <c r="A43" s="182" t="s">
        <v>113</v>
      </c>
      <c r="B43" s="183"/>
      <c r="C43" s="183"/>
      <c r="D43" s="183"/>
      <c r="E43" s="183"/>
      <c r="F43" s="86"/>
      <c r="G43" s="99"/>
      <c r="H43" s="99"/>
      <c r="I43" s="99"/>
    </row>
    <row r="44" spans="1:9" s="87" customFormat="1" ht="38.25" customHeight="1">
      <c r="A44" s="33" t="s">
        <v>24</v>
      </c>
      <c r="B44" s="34">
        <f>B45</f>
        <v>93461145</v>
      </c>
      <c r="C44" s="34">
        <f>C45</f>
        <v>32730138.84</v>
      </c>
      <c r="D44" s="35">
        <f>IFERROR(C44/B44,"-")</f>
        <v>0.35020049069589293</v>
      </c>
      <c r="E44" s="36">
        <f>B44-C44</f>
        <v>60731006.159999996</v>
      </c>
      <c r="F44" s="86"/>
      <c r="G44" s="99"/>
      <c r="H44" s="99"/>
      <c r="I44" s="99"/>
    </row>
    <row r="45" spans="1:9" s="87" customFormat="1" ht="16" thickBot="1">
      <c r="A45" s="37" t="s">
        <v>37</v>
      </c>
      <c r="B45" s="165">
        <v>93461145</v>
      </c>
      <c r="C45" s="166">
        <v>32730138.84</v>
      </c>
      <c r="D45" s="41">
        <f>IFERROR(C45/B45,"-")</f>
        <v>0.35020049069589293</v>
      </c>
      <c r="E45" s="100">
        <f>IF(B45&gt;0,B45-C45,"0")</f>
        <v>60731006.159999996</v>
      </c>
      <c r="F45" s="86"/>
      <c r="G45" s="95"/>
      <c r="H45" s="101"/>
      <c r="I45" s="78"/>
    </row>
    <row r="46" spans="1:9" s="87" customFormat="1" ht="38.25" customHeight="1">
      <c r="A46" s="33" t="s">
        <v>26</v>
      </c>
      <c r="B46" s="34">
        <f>B47</f>
        <v>17287367</v>
      </c>
      <c r="C46" s="34">
        <f>C47</f>
        <v>5040315.3600000003</v>
      </c>
      <c r="D46" s="35">
        <f>IFERROR(C46/B46,"-")</f>
        <v>0.29156061533257205</v>
      </c>
      <c r="E46" s="36">
        <f>B46-C46</f>
        <v>12247051.640000001</v>
      </c>
      <c r="F46" s="86"/>
      <c r="G46" s="99"/>
      <c r="H46" s="99"/>
      <c r="I46" s="99"/>
    </row>
    <row r="47" spans="1:9" s="98" customFormat="1" ht="16" thickBot="1">
      <c r="A47" s="37" t="s">
        <v>38</v>
      </c>
      <c r="B47" s="165">
        <v>17287367</v>
      </c>
      <c r="C47" s="166">
        <v>5040315.3600000003</v>
      </c>
      <c r="D47" s="41">
        <f>IFERROR(C47/B47,"-")</f>
        <v>0.29156061533257205</v>
      </c>
      <c r="E47" s="100">
        <f>IF(B47&gt;0,B47-C47,"0")</f>
        <v>12247051.640000001</v>
      </c>
      <c r="F47" s="96"/>
      <c r="G47" s="97"/>
      <c r="H47" s="102"/>
      <c r="I47" s="78"/>
    </row>
    <row r="48" spans="1:9" s="87" customFormat="1" ht="31.5" customHeight="1">
      <c r="A48" s="39" t="s">
        <v>25</v>
      </c>
      <c r="B48" s="34">
        <f>B49</f>
        <v>218660075</v>
      </c>
      <c r="C48" s="34">
        <f>C49</f>
        <v>104885951.27</v>
      </c>
      <c r="D48" s="35">
        <f>C48/B48</f>
        <v>0.4796758222551602</v>
      </c>
      <c r="E48" s="36">
        <f>B48-C48</f>
        <v>113774123.73</v>
      </c>
      <c r="F48" s="86"/>
      <c r="G48" s="99"/>
      <c r="H48" s="99"/>
      <c r="I48" s="99"/>
    </row>
    <row r="49" spans="1:8" s="98" customFormat="1" ht="40.5" customHeight="1" thickBot="1">
      <c r="A49" s="40" t="s">
        <v>31</v>
      </c>
      <c r="B49" s="165">
        <v>218660075</v>
      </c>
      <c r="C49" s="166">
        <v>104885951.27</v>
      </c>
      <c r="D49" s="41">
        <f>IFERROR(C49/B49,"-")</f>
        <v>0.4796758222551602</v>
      </c>
      <c r="E49" s="100">
        <f>IF(B49&gt;0,B49-C49,"0")</f>
        <v>113774123.73</v>
      </c>
      <c r="F49" s="96"/>
      <c r="G49" s="103"/>
    </row>
    <row r="50" spans="1:8" s="87" customFormat="1" ht="18.5">
      <c r="A50" s="172" t="s">
        <v>67</v>
      </c>
      <c r="B50" s="173"/>
      <c r="C50" s="173"/>
      <c r="D50" s="173"/>
      <c r="E50" s="173"/>
      <c r="F50" s="86"/>
      <c r="G50" s="104"/>
    </row>
    <row r="51" spans="1:8" s="87" customFormat="1" ht="31">
      <c r="A51" s="42" t="s">
        <v>68</v>
      </c>
      <c r="B51" s="21">
        <f t="shared" ref="B51:C51" si="5">B69+B65+B61+B57+B52+B73+B77+B81+B85+B89+B93</f>
        <v>20965317</v>
      </c>
      <c r="C51" s="21">
        <f t="shared" si="5"/>
        <v>4172775.89</v>
      </c>
      <c r="D51" s="22">
        <f>C51/B51</f>
        <v>0.19903232991898001</v>
      </c>
      <c r="E51" s="23">
        <f>B51-C51</f>
        <v>16792541.109999999</v>
      </c>
      <c r="F51" s="86"/>
      <c r="G51" s="104"/>
      <c r="H51" s="105"/>
    </row>
    <row r="52" spans="1:8" s="98" customFormat="1">
      <c r="A52" s="106" t="s">
        <v>1</v>
      </c>
      <c r="B52" s="25">
        <f>B53+B54+B55+B56</f>
        <v>14016545</v>
      </c>
      <c r="C52" s="25">
        <f>C53+C54+C55+C56</f>
        <v>3172112.25</v>
      </c>
      <c r="D52" s="107">
        <f t="shared" ref="D52:D96" si="6">IFERROR(C52/B52,"-")</f>
        <v>0.22631199414691708</v>
      </c>
      <c r="E52" s="108">
        <f t="shared" ref="E52:E96" si="7">IF(B52&gt;0,B52-C52,"-")</f>
        <v>10844432.75</v>
      </c>
      <c r="F52" s="96"/>
      <c r="G52" s="103"/>
    </row>
    <row r="53" spans="1:8" s="98" customFormat="1" hidden="1" outlineLevel="1">
      <c r="A53" s="109" t="s">
        <v>69</v>
      </c>
      <c r="B53" s="165">
        <v>8354540</v>
      </c>
      <c r="C53" s="166">
        <v>1867974.91</v>
      </c>
      <c r="D53" s="107">
        <f t="shared" si="6"/>
        <v>0.22358800245136176</v>
      </c>
      <c r="E53" s="108">
        <f t="shared" si="7"/>
        <v>6486565.0899999999</v>
      </c>
      <c r="F53" s="96"/>
      <c r="G53" s="103"/>
    </row>
    <row r="54" spans="1:8" s="98" customFormat="1" hidden="1" outlineLevel="1">
      <c r="A54" s="109" t="s">
        <v>70</v>
      </c>
      <c r="B54" s="165">
        <v>2076578</v>
      </c>
      <c r="C54" s="166">
        <v>622249.82999999996</v>
      </c>
      <c r="D54" s="107">
        <f t="shared" si="6"/>
        <v>0.29965155655121067</v>
      </c>
      <c r="E54" s="108">
        <f t="shared" si="7"/>
        <v>1454328.17</v>
      </c>
      <c r="F54" s="96"/>
      <c r="G54" s="103"/>
    </row>
    <row r="55" spans="1:8" s="98" customFormat="1" hidden="1" outlineLevel="1">
      <c r="A55" s="109" t="s">
        <v>71</v>
      </c>
      <c r="B55" s="165">
        <v>3585427</v>
      </c>
      <c r="C55" s="166">
        <v>681887.51</v>
      </c>
      <c r="D55" s="107">
        <f t="shared" si="6"/>
        <v>0.19018306885065572</v>
      </c>
      <c r="E55" s="108">
        <f t="shared" si="7"/>
        <v>2903539.49</v>
      </c>
      <c r="F55" s="96"/>
      <c r="G55" s="103"/>
    </row>
    <row r="56" spans="1:8" s="98" customFormat="1" hidden="1" outlineLevel="1">
      <c r="A56" s="109" t="s">
        <v>72</v>
      </c>
      <c r="B56" s="25">
        <v>0</v>
      </c>
      <c r="C56" s="25">
        <v>0</v>
      </c>
      <c r="D56" s="107" t="str">
        <f t="shared" si="6"/>
        <v>-</v>
      </c>
      <c r="E56" s="108" t="str">
        <f t="shared" si="7"/>
        <v>-</v>
      </c>
      <c r="F56" s="96"/>
      <c r="G56" s="103"/>
    </row>
    <row r="57" spans="1:8" s="98" customFormat="1" collapsed="1">
      <c r="A57" s="106" t="s">
        <v>15</v>
      </c>
      <c r="B57" s="25">
        <f>B58+B59+B60</f>
        <v>1711180</v>
      </c>
      <c r="C57" s="25">
        <f>C58+C59+C60</f>
        <v>213490.1</v>
      </c>
      <c r="D57" s="107">
        <f t="shared" si="6"/>
        <v>0.12476191867600137</v>
      </c>
      <c r="E57" s="108">
        <f t="shared" si="7"/>
        <v>1497689.9</v>
      </c>
      <c r="F57" s="96"/>
      <c r="G57" s="103"/>
    </row>
    <row r="58" spans="1:8" s="98" customFormat="1" hidden="1" outlineLevel="1">
      <c r="A58" s="109" t="s">
        <v>73</v>
      </c>
      <c r="B58" s="25">
        <v>0</v>
      </c>
      <c r="C58" s="25">
        <v>0</v>
      </c>
      <c r="D58" s="107" t="str">
        <f t="shared" si="6"/>
        <v>-</v>
      </c>
      <c r="E58" s="108" t="str">
        <f t="shared" si="7"/>
        <v>-</v>
      </c>
      <c r="F58" s="96"/>
      <c r="G58" s="103"/>
    </row>
    <row r="59" spans="1:8" s="98" customFormat="1" hidden="1" outlineLevel="1">
      <c r="A59" s="109" t="s">
        <v>74</v>
      </c>
      <c r="B59" s="165">
        <v>1262270</v>
      </c>
      <c r="C59" s="166">
        <v>197795.64</v>
      </c>
      <c r="D59" s="107">
        <f t="shared" si="6"/>
        <v>0.15669836088950859</v>
      </c>
      <c r="E59" s="108">
        <f t="shared" si="7"/>
        <v>1064474.3599999999</v>
      </c>
      <c r="F59" s="96"/>
      <c r="G59" s="103"/>
    </row>
    <row r="60" spans="1:8" s="98" customFormat="1" hidden="1" outlineLevel="1">
      <c r="A60" s="109" t="s">
        <v>75</v>
      </c>
      <c r="B60" s="165">
        <v>448910</v>
      </c>
      <c r="C60" s="166">
        <v>15694.46</v>
      </c>
      <c r="D60" s="107">
        <f t="shared" si="6"/>
        <v>3.4961261722839768E-2</v>
      </c>
      <c r="E60" s="108">
        <f t="shared" si="7"/>
        <v>433215.54</v>
      </c>
      <c r="F60" s="96"/>
      <c r="G60" s="103"/>
    </row>
    <row r="61" spans="1:8" s="98" customFormat="1" collapsed="1">
      <c r="A61" s="106" t="s">
        <v>13</v>
      </c>
      <c r="B61" s="25">
        <f>B62+B63+B64</f>
        <v>1329636</v>
      </c>
      <c r="C61" s="25">
        <f>C62+C63+C64</f>
        <v>261391.78000000003</v>
      </c>
      <c r="D61" s="107">
        <f t="shared" si="6"/>
        <v>0.19658897623108884</v>
      </c>
      <c r="E61" s="108">
        <f t="shared" si="7"/>
        <v>1068244.22</v>
      </c>
      <c r="F61" s="96"/>
      <c r="G61" s="103"/>
    </row>
    <row r="62" spans="1:8" s="98" customFormat="1" hidden="1" outlineLevel="1">
      <c r="A62" s="109" t="s">
        <v>76</v>
      </c>
      <c r="B62" s="25">
        <v>0</v>
      </c>
      <c r="C62" s="25">
        <v>0</v>
      </c>
      <c r="D62" s="107" t="str">
        <f t="shared" si="6"/>
        <v>-</v>
      </c>
      <c r="E62" s="108" t="str">
        <f t="shared" si="7"/>
        <v>-</v>
      </c>
      <c r="F62" s="96"/>
      <c r="G62" s="103"/>
    </row>
    <row r="63" spans="1:8" s="98" customFormat="1" hidden="1" outlineLevel="1">
      <c r="A63" s="109" t="s">
        <v>77</v>
      </c>
      <c r="B63" s="165">
        <v>968092</v>
      </c>
      <c r="C63" s="166">
        <v>186912.57</v>
      </c>
      <c r="D63" s="107">
        <f t="shared" si="6"/>
        <v>0.19307314800659442</v>
      </c>
      <c r="E63" s="108">
        <f t="shared" si="7"/>
        <v>781179.42999999993</v>
      </c>
      <c r="F63" s="96"/>
      <c r="G63" s="103"/>
    </row>
    <row r="64" spans="1:8" s="98" customFormat="1" hidden="1" outlineLevel="1">
      <c r="A64" s="109" t="s">
        <v>78</v>
      </c>
      <c r="B64" s="165">
        <v>361544</v>
      </c>
      <c r="C64" s="166">
        <v>74479.210000000006</v>
      </c>
      <c r="D64" s="107">
        <f t="shared" si="6"/>
        <v>0.20600316973867636</v>
      </c>
      <c r="E64" s="108">
        <f t="shared" si="7"/>
        <v>287064.78999999998</v>
      </c>
      <c r="F64" s="96"/>
      <c r="G64" s="103"/>
    </row>
    <row r="65" spans="1:7" s="98" customFormat="1" collapsed="1">
      <c r="A65" s="106" t="s">
        <v>10</v>
      </c>
      <c r="B65" s="25">
        <f>B66+B67+B68</f>
        <v>1016785</v>
      </c>
      <c r="C65" s="25">
        <f>C66+C67+C68</f>
        <v>150756.49</v>
      </c>
      <c r="D65" s="107">
        <f t="shared" si="6"/>
        <v>0.14826781472976094</v>
      </c>
      <c r="E65" s="108">
        <f t="shared" si="7"/>
        <v>866028.51</v>
      </c>
      <c r="F65" s="96"/>
      <c r="G65" s="103"/>
    </row>
    <row r="66" spans="1:7" s="98" customFormat="1" hidden="1" outlineLevel="1">
      <c r="A66" s="109" t="s">
        <v>79</v>
      </c>
      <c r="B66" s="25">
        <v>0</v>
      </c>
      <c r="C66" s="25">
        <v>0</v>
      </c>
      <c r="D66" s="107" t="str">
        <f t="shared" si="6"/>
        <v>-</v>
      </c>
      <c r="E66" s="108" t="str">
        <f t="shared" si="7"/>
        <v>-</v>
      </c>
      <c r="F66" s="96"/>
      <c r="G66" s="103"/>
    </row>
    <row r="67" spans="1:7" s="98" customFormat="1" hidden="1" outlineLevel="1">
      <c r="A67" s="109" t="s">
        <v>80</v>
      </c>
      <c r="B67" s="165">
        <v>732285</v>
      </c>
      <c r="C67" s="166">
        <v>128950.49</v>
      </c>
      <c r="D67" s="107">
        <f t="shared" si="6"/>
        <v>0.17609331066456366</v>
      </c>
      <c r="E67" s="108">
        <f t="shared" si="7"/>
        <v>603334.51</v>
      </c>
      <c r="F67" s="96"/>
      <c r="G67" s="103"/>
    </row>
    <row r="68" spans="1:7" s="98" customFormat="1" hidden="1" outlineLevel="1">
      <c r="A68" s="109" t="s">
        <v>81</v>
      </c>
      <c r="B68" s="165">
        <v>284500</v>
      </c>
      <c r="C68" s="166">
        <v>21806</v>
      </c>
      <c r="D68" s="107">
        <f t="shared" si="6"/>
        <v>7.6646748681898066E-2</v>
      </c>
      <c r="E68" s="108">
        <f t="shared" si="7"/>
        <v>262694</v>
      </c>
      <c r="F68" s="96"/>
      <c r="G68" s="103"/>
    </row>
    <row r="69" spans="1:7" s="98" customFormat="1" collapsed="1">
      <c r="A69" s="106" t="s">
        <v>12</v>
      </c>
      <c r="B69" s="25">
        <f>B70+B71+B72</f>
        <v>447095</v>
      </c>
      <c r="C69" s="25">
        <f>C70+C71+C72</f>
        <v>97505.13</v>
      </c>
      <c r="D69" s="107">
        <f t="shared" si="6"/>
        <v>0.21808593251993424</v>
      </c>
      <c r="E69" s="108">
        <f t="shared" si="7"/>
        <v>349589.87</v>
      </c>
      <c r="F69" s="96"/>
      <c r="G69" s="103"/>
    </row>
    <row r="70" spans="1:7" s="87" customFormat="1" hidden="1" outlineLevel="1">
      <c r="A70" s="109" t="s">
        <v>82</v>
      </c>
      <c r="B70" s="25">
        <v>0</v>
      </c>
      <c r="C70" s="25">
        <v>0</v>
      </c>
      <c r="D70" s="107" t="str">
        <f t="shared" si="6"/>
        <v>-</v>
      </c>
      <c r="E70" s="108" t="str">
        <f t="shared" si="7"/>
        <v>-</v>
      </c>
      <c r="F70" s="86"/>
      <c r="G70" s="104"/>
    </row>
    <row r="71" spans="1:7" s="98" customFormat="1" hidden="1" outlineLevel="1">
      <c r="A71" s="109" t="s">
        <v>83</v>
      </c>
      <c r="B71" s="165">
        <v>374500</v>
      </c>
      <c r="C71" s="166">
        <v>91013.94</v>
      </c>
      <c r="D71" s="107">
        <f t="shared" si="6"/>
        <v>0.24302787716955943</v>
      </c>
      <c r="E71" s="108">
        <f t="shared" si="7"/>
        <v>283486.06</v>
      </c>
      <c r="F71" s="96"/>
      <c r="G71" s="103"/>
    </row>
    <row r="72" spans="1:7" s="98" customFormat="1" hidden="1" outlineLevel="1">
      <c r="A72" s="109" t="s">
        <v>84</v>
      </c>
      <c r="B72" s="165">
        <v>72595</v>
      </c>
      <c r="C72" s="166">
        <v>6491.19</v>
      </c>
      <c r="D72" s="107">
        <f t="shared" si="6"/>
        <v>8.9416488738893851E-2</v>
      </c>
      <c r="E72" s="108">
        <f>IF(B72&gt;0,B72-C72,"-")</f>
        <v>66103.81</v>
      </c>
      <c r="F72" s="96"/>
      <c r="G72" s="103"/>
    </row>
    <row r="73" spans="1:7" s="98" customFormat="1" collapsed="1">
      <c r="A73" s="106" t="s">
        <v>85</v>
      </c>
      <c r="B73" s="25">
        <f>B74+B75+B76</f>
        <v>295853</v>
      </c>
      <c r="C73" s="25">
        <f>C74+C75+C76</f>
        <v>56088.87</v>
      </c>
      <c r="D73" s="107">
        <f t="shared" si="6"/>
        <v>0.18958357697910788</v>
      </c>
      <c r="E73" s="108">
        <f t="shared" si="7"/>
        <v>239764.13</v>
      </c>
      <c r="F73" s="96"/>
      <c r="G73" s="103"/>
    </row>
    <row r="74" spans="1:7" s="98" customFormat="1" hidden="1" outlineLevel="1">
      <c r="A74" s="109" t="s">
        <v>86</v>
      </c>
      <c r="B74" s="25">
        <v>0</v>
      </c>
      <c r="C74" s="25">
        <v>0</v>
      </c>
      <c r="D74" s="107" t="str">
        <f t="shared" si="6"/>
        <v>-</v>
      </c>
      <c r="E74" s="108" t="str">
        <f t="shared" si="7"/>
        <v>-</v>
      </c>
      <c r="F74" s="96"/>
      <c r="G74" s="103"/>
    </row>
    <row r="75" spans="1:7" s="98" customFormat="1" hidden="1" outlineLevel="1">
      <c r="A75" s="109" t="s">
        <v>87</v>
      </c>
      <c r="B75" s="165">
        <v>232280</v>
      </c>
      <c r="C75" s="166">
        <v>52348.76</v>
      </c>
      <c r="D75" s="107">
        <f t="shared" si="6"/>
        <v>0.22536920957465129</v>
      </c>
      <c r="E75" s="108">
        <f t="shared" si="7"/>
        <v>179931.24</v>
      </c>
      <c r="F75" s="96"/>
      <c r="G75" s="103"/>
    </row>
    <row r="76" spans="1:7" s="98" customFormat="1" hidden="1" outlineLevel="1">
      <c r="A76" s="109" t="s">
        <v>88</v>
      </c>
      <c r="B76" s="165">
        <v>63573</v>
      </c>
      <c r="C76" s="166">
        <v>3740.11</v>
      </c>
      <c r="D76" s="107">
        <f t="shared" si="6"/>
        <v>5.8831736743586119E-2</v>
      </c>
      <c r="E76" s="108">
        <f t="shared" si="7"/>
        <v>59832.89</v>
      </c>
      <c r="F76" s="96"/>
      <c r="G76" s="103"/>
    </row>
    <row r="77" spans="1:7" s="98" customFormat="1" collapsed="1">
      <c r="A77" s="106" t="s">
        <v>14</v>
      </c>
      <c r="B77" s="25">
        <f>B78+B79+B80</f>
        <v>252662</v>
      </c>
      <c r="C77" s="25">
        <f>C78+C79+C80</f>
        <v>29905.309999999998</v>
      </c>
      <c r="D77" s="107">
        <f t="shared" si="6"/>
        <v>0.11836093278767681</v>
      </c>
      <c r="E77" s="108">
        <f t="shared" si="7"/>
        <v>222756.69</v>
      </c>
      <c r="F77" s="96"/>
      <c r="G77" s="103"/>
    </row>
    <row r="78" spans="1:7" s="98" customFormat="1" hidden="1" outlineLevel="1">
      <c r="A78" s="109" t="s">
        <v>89</v>
      </c>
      <c r="B78" s="25">
        <v>0</v>
      </c>
      <c r="C78" s="25">
        <v>0</v>
      </c>
      <c r="D78" s="107" t="str">
        <f t="shared" si="6"/>
        <v>-</v>
      </c>
      <c r="E78" s="108" t="str">
        <f t="shared" si="7"/>
        <v>-</v>
      </c>
      <c r="F78" s="96"/>
      <c r="G78" s="103"/>
    </row>
    <row r="79" spans="1:7" s="98" customFormat="1" hidden="1" outlineLevel="1">
      <c r="A79" s="109" t="s">
        <v>90</v>
      </c>
      <c r="B79" s="165">
        <v>108906</v>
      </c>
      <c r="C79" s="166">
        <v>20500.78</v>
      </c>
      <c r="D79" s="107">
        <f t="shared" si="6"/>
        <v>0.18824288836244099</v>
      </c>
      <c r="E79" s="108">
        <f t="shared" si="7"/>
        <v>88405.22</v>
      </c>
      <c r="F79" s="96"/>
      <c r="G79" s="103"/>
    </row>
    <row r="80" spans="1:7" s="98" customFormat="1" hidden="1" outlineLevel="1">
      <c r="A80" s="109" t="s">
        <v>91</v>
      </c>
      <c r="B80" s="165">
        <v>143756</v>
      </c>
      <c r="C80" s="166">
        <v>9404.5300000000007</v>
      </c>
      <c r="D80" s="107">
        <f t="shared" si="6"/>
        <v>6.5420086813767778E-2</v>
      </c>
      <c r="E80" s="108">
        <f t="shared" si="7"/>
        <v>134351.47</v>
      </c>
      <c r="F80" s="96"/>
      <c r="G80" s="103"/>
    </row>
    <row r="81" spans="1:7" s="98" customFormat="1" collapsed="1">
      <c r="A81" s="106" t="s">
        <v>16</v>
      </c>
      <c r="B81" s="25">
        <f>B82+B83+B84</f>
        <v>395355</v>
      </c>
      <c r="C81" s="25">
        <f>C82+C83+C84</f>
        <v>67538.929999999993</v>
      </c>
      <c r="D81" s="107">
        <f t="shared" si="6"/>
        <v>0.17083110116224656</v>
      </c>
      <c r="E81" s="108">
        <f t="shared" si="7"/>
        <v>327816.07</v>
      </c>
      <c r="F81" s="96"/>
      <c r="G81" s="103"/>
    </row>
    <row r="82" spans="1:7" s="98" customFormat="1" hidden="1" outlineLevel="1">
      <c r="A82" s="109" t="s">
        <v>92</v>
      </c>
      <c r="B82" s="25">
        <v>0</v>
      </c>
      <c r="C82" s="25">
        <v>0</v>
      </c>
      <c r="D82" s="107" t="str">
        <f t="shared" si="6"/>
        <v>-</v>
      </c>
      <c r="E82" s="108" t="str">
        <f t="shared" si="7"/>
        <v>-</v>
      </c>
      <c r="F82" s="96"/>
      <c r="G82" s="103"/>
    </row>
    <row r="83" spans="1:7" s="98" customFormat="1" hidden="1" outlineLevel="1">
      <c r="A83" s="109" t="s">
        <v>93</v>
      </c>
      <c r="B83" s="165">
        <v>303519</v>
      </c>
      <c r="C83" s="166">
        <v>63178.96</v>
      </c>
      <c r="D83" s="107">
        <f t="shared" si="6"/>
        <v>0.20815487663045806</v>
      </c>
      <c r="E83" s="108">
        <f t="shared" si="7"/>
        <v>240340.04</v>
      </c>
      <c r="F83" s="96"/>
      <c r="G83" s="103"/>
    </row>
    <row r="84" spans="1:7" s="98" customFormat="1" hidden="1" outlineLevel="1">
      <c r="A84" s="109" t="s">
        <v>94</v>
      </c>
      <c r="B84" s="165">
        <v>91836</v>
      </c>
      <c r="C84" s="166">
        <v>4359.97</v>
      </c>
      <c r="D84" s="107">
        <f t="shared" si="6"/>
        <v>4.7475608693758442E-2</v>
      </c>
      <c r="E84" s="108">
        <f t="shared" si="7"/>
        <v>87476.03</v>
      </c>
      <c r="F84" s="96"/>
      <c r="G84" s="103"/>
    </row>
    <row r="85" spans="1:7" s="98" customFormat="1" collapsed="1">
      <c r="A85" s="106" t="s">
        <v>11</v>
      </c>
      <c r="B85" s="25">
        <f>B86+B87+B88</f>
        <v>1200559</v>
      </c>
      <c r="C85" s="25">
        <f>C86+C87+C88</f>
        <v>90947.62999999999</v>
      </c>
      <c r="D85" s="107">
        <f t="shared" si="6"/>
        <v>7.5754402740723273E-2</v>
      </c>
      <c r="E85" s="108">
        <f t="shared" si="7"/>
        <v>1109611.3700000001</v>
      </c>
      <c r="F85" s="96"/>
      <c r="G85" s="103"/>
    </row>
    <row r="86" spans="1:7" s="98" customFormat="1" hidden="1" outlineLevel="1">
      <c r="A86" s="109" t="s">
        <v>95</v>
      </c>
      <c r="B86" s="25">
        <v>0</v>
      </c>
      <c r="C86" s="25">
        <v>0</v>
      </c>
      <c r="D86" s="107" t="str">
        <f t="shared" si="6"/>
        <v>-</v>
      </c>
      <c r="E86" s="108" t="str">
        <f t="shared" si="7"/>
        <v>-</v>
      </c>
      <c r="F86" s="96"/>
      <c r="G86" s="103"/>
    </row>
    <row r="87" spans="1:7" s="98" customFormat="1" hidden="1" outlineLevel="1">
      <c r="A87" s="109" t="s">
        <v>96</v>
      </c>
      <c r="B87" s="165">
        <v>619908</v>
      </c>
      <c r="C87" s="166">
        <v>77201.539999999994</v>
      </c>
      <c r="D87" s="107">
        <f t="shared" si="6"/>
        <v>0.12453709260083753</v>
      </c>
      <c r="E87" s="108">
        <f t="shared" si="7"/>
        <v>542706.46</v>
      </c>
      <c r="F87" s="96"/>
      <c r="G87" s="103"/>
    </row>
    <row r="88" spans="1:7" s="98" customFormat="1" hidden="1" outlineLevel="1">
      <c r="A88" s="109" t="s">
        <v>97</v>
      </c>
      <c r="B88" s="165">
        <v>580651</v>
      </c>
      <c r="C88" s="166">
        <v>13746.09</v>
      </c>
      <c r="D88" s="107">
        <f t="shared" si="6"/>
        <v>2.3673583615631422E-2</v>
      </c>
      <c r="E88" s="108">
        <f t="shared" si="7"/>
        <v>566904.91</v>
      </c>
      <c r="F88" s="96"/>
      <c r="G88" s="103"/>
    </row>
    <row r="89" spans="1:7" s="98" customFormat="1" collapsed="1">
      <c r="A89" s="106" t="s">
        <v>98</v>
      </c>
      <c r="B89" s="25">
        <f>B90+B91+B92</f>
        <v>299647</v>
      </c>
      <c r="C89" s="25">
        <f>C90+C91+C92</f>
        <v>33039.4</v>
      </c>
      <c r="D89" s="107">
        <f t="shared" si="6"/>
        <v>0.11026107386357949</v>
      </c>
      <c r="E89" s="108">
        <f t="shared" si="7"/>
        <v>266607.59999999998</v>
      </c>
      <c r="F89" s="96"/>
      <c r="G89" s="103"/>
    </row>
    <row r="90" spans="1:7" s="98" customFormat="1" hidden="1" outlineLevel="1">
      <c r="A90" s="109" t="s">
        <v>99</v>
      </c>
      <c r="B90" s="25">
        <v>0</v>
      </c>
      <c r="C90" s="25">
        <v>0</v>
      </c>
      <c r="D90" s="107" t="str">
        <f t="shared" si="6"/>
        <v>-</v>
      </c>
      <c r="E90" s="108" t="str">
        <f t="shared" si="7"/>
        <v>-</v>
      </c>
      <c r="F90" s="96"/>
      <c r="G90" s="103"/>
    </row>
    <row r="91" spans="1:7" s="98" customFormat="1" hidden="1" outlineLevel="1">
      <c r="A91" s="109" t="s">
        <v>100</v>
      </c>
      <c r="B91" s="165">
        <v>184466</v>
      </c>
      <c r="C91" s="166">
        <v>26128.35</v>
      </c>
      <c r="D91" s="107">
        <f t="shared" si="6"/>
        <v>0.14164317543612373</v>
      </c>
      <c r="E91" s="108">
        <f t="shared" si="7"/>
        <v>158337.65</v>
      </c>
      <c r="F91" s="96"/>
      <c r="G91" s="103"/>
    </row>
    <row r="92" spans="1:7" s="87" customFormat="1" hidden="1" outlineLevel="1">
      <c r="A92" s="109" t="s">
        <v>101</v>
      </c>
      <c r="B92" s="165">
        <v>115181</v>
      </c>
      <c r="C92" s="166">
        <v>6911.05</v>
      </c>
      <c r="D92" s="107">
        <f t="shared" si="6"/>
        <v>6.0001649577621309E-2</v>
      </c>
      <c r="E92" s="108">
        <f t="shared" si="7"/>
        <v>108269.95</v>
      </c>
      <c r="F92" s="86"/>
      <c r="G92" s="104"/>
    </row>
    <row r="93" spans="1:7" s="98" customFormat="1" collapsed="1">
      <c r="A93" s="106" t="s">
        <v>20</v>
      </c>
      <c r="B93" s="25">
        <f>B94+B95+B96</f>
        <v>0</v>
      </c>
      <c r="C93" s="25">
        <f>C94+C95+C96</f>
        <v>0</v>
      </c>
      <c r="D93" s="107" t="str">
        <f t="shared" si="6"/>
        <v>-</v>
      </c>
      <c r="E93" s="108" t="str">
        <f t="shared" si="7"/>
        <v>-</v>
      </c>
      <c r="F93" s="96"/>
      <c r="G93" s="103"/>
    </row>
    <row r="94" spans="1:7" s="98" customFormat="1" hidden="1" outlineLevel="1">
      <c r="A94" s="109" t="s">
        <v>102</v>
      </c>
      <c r="B94" s="30">
        <v>0</v>
      </c>
      <c r="C94" s="30">
        <v>0</v>
      </c>
      <c r="D94" s="107" t="str">
        <f t="shared" si="6"/>
        <v>-</v>
      </c>
      <c r="E94" s="110" t="str">
        <f t="shared" si="7"/>
        <v>-</v>
      </c>
      <c r="F94" s="96"/>
      <c r="G94" s="103"/>
    </row>
    <row r="95" spans="1:7" s="98" customFormat="1" hidden="1" outlineLevel="1">
      <c r="A95" s="109" t="s">
        <v>103</v>
      </c>
      <c r="B95" s="30">
        <v>0</v>
      </c>
      <c r="C95" s="30">
        <v>0</v>
      </c>
      <c r="D95" s="107" t="str">
        <f t="shared" si="6"/>
        <v>-</v>
      </c>
      <c r="E95" s="110" t="str">
        <f t="shared" si="7"/>
        <v>-</v>
      </c>
      <c r="F95" s="96"/>
      <c r="G95" s="103"/>
    </row>
    <row r="96" spans="1:7" s="98" customFormat="1" hidden="1" outlineLevel="1">
      <c r="A96" s="109" t="s">
        <v>104</v>
      </c>
      <c r="B96" s="30">
        <v>0</v>
      </c>
      <c r="C96" s="30">
        <v>0</v>
      </c>
      <c r="D96" s="107" t="str">
        <f t="shared" si="6"/>
        <v>-</v>
      </c>
      <c r="E96" s="110" t="str">
        <f t="shared" si="7"/>
        <v>-</v>
      </c>
      <c r="F96" s="96"/>
      <c r="G96" s="103"/>
    </row>
    <row r="97" spans="1:8" s="87" customFormat="1" ht="31.5" collapsed="1" thickBot="1">
      <c r="A97" s="111" t="s">
        <v>33</v>
      </c>
      <c r="B97" s="112">
        <f>B11+B48+B30+B51+B15+B46+B44</f>
        <v>565829564</v>
      </c>
      <c r="C97" s="112">
        <f>C11+C48+C30+C51+C15+C46+C44</f>
        <v>186812513.92000002</v>
      </c>
      <c r="D97" s="113">
        <f>C97/B97</f>
        <v>0.33015686313626413</v>
      </c>
      <c r="E97" s="48">
        <f>B97-C97</f>
        <v>379017050.07999998</v>
      </c>
      <c r="F97" s="86"/>
      <c r="G97" s="104"/>
    </row>
    <row r="98" spans="1:8" s="87" customFormat="1" ht="49.5" customHeight="1">
      <c r="A98" s="134" t="s">
        <v>108</v>
      </c>
      <c r="B98" s="115"/>
      <c r="C98" s="115"/>
      <c r="D98" s="116"/>
      <c r="E98" s="117"/>
      <c r="F98" s="86"/>
      <c r="G98" s="104"/>
    </row>
    <row r="99" spans="1:8" s="87" customFormat="1">
      <c r="A99" s="114"/>
      <c r="B99" s="118"/>
      <c r="C99" s="118"/>
      <c r="D99" s="116"/>
      <c r="E99" s="117"/>
      <c r="F99" s="86"/>
      <c r="G99" s="104"/>
    </row>
    <row r="100" spans="1:8" s="87" customFormat="1" ht="21.5" thickBot="1">
      <c r="A100" s="184" t="s">
        <v>43</v>
      </c>
      <c r="B100" s="184"/>
      <c r="C100" s="184"/>
      <c r="D100" s="184"/>
      <c r="E100" s="184"/>
      <c r="F100" s="86"/>
      <c r="G100" s="104"/>
    </row>
    <row r="101" spans="1:8" s="87" customFormat="1" ht="31.5" thickTop="1">
      <c r="A101" s="119" t="s">
        <v>17</v>
      </c>
      <c r="B101" s="119" t="str">
        <f>B4</f>
        <v>Gada plāns</v>
      </c>
      <c r="C101" s="119" t="str">
        <f>C4</f>
        <v>Pārskata perioda izpilde</v>
      </c>
      <c r="D101" s="119" t="s">
        <v>22</v>
      </c>
      <c r="E101" s="120" t="s">
        <v>135</v>
      </c>
      <c r="F101" s="86"/>
      <c r="G101" s="104"/>
    </row>
    <row r="102" spans="1:8" s="87" customFormat="1">
      <c r="A102" s="121">
        <v>1</v>
      </c>
      <c r="B102" s="121">
        <v>2</v>
      </c>
      <c r="C102" s="121">
        <v>3</v>
      </c>
      <c r="D102" s="121" t="s">
        <v>138</v>
      </c>
      <c r="E102" s="122" t="s">
        <v>139</v>
      </c>
      <c r="F102" s="86"/>
      <c r="G102" s="104"/>
    </row>
    <row r="103" spans="1:8" s="87" customFormat="1">
      <c r="A103" s="123" t="s">
        <v>46</v>
      </c>
      <c r="B103" s="124">
        <f>B49+B52+B47+B45+B20</f>
        <v>346950708</v>
      </c>
      <c r="C103" s="124">
        <f t="shared" ref="C103" si="8">C49+C52+C47+C45+C20</f>
        <v>146289785.33000001</v>
      </c>
      <c r="D103" s="125">
        <f>IFERROR(C103/B103,"n/a")</f>
        <v>0.42164429112506674</v>
      </c>
      <c r="E103" s="126">
        <f>B103-C103</f>
        <v>200660922.66999999</v>
      </c>
      <c r="F103" s="86"/>
      <c r="G103" s="104"/>
    </row>
    <row r="104" spans="1:8" s="87" customFormat="1">
      <c r="A104" s="127" t="s">
        <v>44</v>
      </c>
      <c r="B104" s="90">
        <f>B16+B31+B65</f>
        <v>19768344</v>
      </c>
      <c r="C104" s="90">
        <f t="shared" ref="C104" si="9">C16+C31+C65</f>
        <v>3743425.2700000005</v>
      </c>
      <c r="D104" s="125">
        <f t="shared" ref="D104:D113" si="10">IFERROR(C104/B104,"n/a")</f>
        <v>0.18936463620827321</v>
      </c>
      <c r="E104" s="126">
        <f t="shared" ref="E104:E120" si="11">B104-C104</f>
        <v>16024918.73</v>
      </c>
      <c r="F104" s="86"/>
      <c r="G104" s="104"/>
    </row>
    <row r="105" spans="1:8" s="87" customFormat="1">
      <c r="A105" s="127" t="s">
        <v>53</v>
      </c>
      <c r="B105" s="90">
        <f t="shared" ref="B105:C105" si="12">B40+B73+B22</f>
        <v>6004452</v>
      </c>
      <c r="C105" s="90">
        <f t="shared" si="12"/>
        <v>824172.58000000007</v>
      </c>
      <c r="D105" s="125">
        <f t="shared" si="10"/>
        <v>0.13726024956149205</v>
      </c>
      <c r="E105" s="126">
        <f t="shared" si="11"/>
        <v>5180279.42</v>
      </c>
      <c r="F105" s="86"/>
      <c r="G105" s="104"/>
    </row>
    <row r="106" spans="1:8" s="87" customFormat="1">
      <c r="A106" s="127" t="s">
        <v>48</v>
      </c>
      <c r="B106" s="90">
        <f t="shared" ref="B106:C106" si="13">B28+B39+B81</f>
        <v>13985566</v>
      </c>
      <c r="C106" s="90">
        <f t="shared" si="13"/>
        <v>1834508.2899999998</v>
      </c>
      <c r="D106" s="125">
        <f t="shared" si="10"/>
        <v>0.13117154429073516</v>
      </c>
      <c r="E106" s="126">
        <f t="shared" si="11"/>
        <v>12151057.710000001</v>
      </c>
      <c r="F106" s="86"/>
      <c r="G106" s="104"/>
    </row>
    <row r="107" spans="1:8" s="87" customFormat="1">
      <c r="A107" s="127" t="s">
        <v>52</v>
      </c>
      <c r="B107" s="90">
        <f>B12+B69+B29</f>
        <v>25638632</v>
      </c>
      <c r="C107" s="90">
        <f>C12+C69+C29</f>
        <v>6586151.6399999997</v>
      </c>
      <c r="D107" s="125">
        <f t="shared" si="10"/>
        <v>0.25688389458532734</v>
      </c>
      <c r="E107" s="126">
        <f t="shared" si="11"/>
        <v>19052480.359999999</v>
      </c>
      <c r="F107" s="86"/>
      <c r="G107" s="104"/>
    </row>
    <row r="108" spans="1:8" s="87" customFormat="1">
      <c r="A108" s="127" t="s">
        <v>47</v>
      </c>
      <c r="B108" s="90">
        <f>B17+B32+B57</f>
        <v>76399823</v>
      </c>
      <c r="C108" s="90">
        <f>C17+C32+C57</f>
        <v>15438332.699999999</v>
      </c>
      <c r="D108" s="125">
        <f t="shared" si="10"/>
        <v>0.20207288569241841</v>
      </c>
      <c r="E108" s="126">
        <f t="shared" si="11"/>
        <v>60961490.299999997</v>
      </c>
      <c r="F108" s="86"/>
      <c r="G108" s="104"/>
    </row>
    <row r="109" spans="1:8" s="87" customFormat="1">
      <c r="A109" s="127" t="s">
        <v>54</v>
      </c>
      <c r="B109" s="90">
        <f>B77+B19+B37</f>
        <v>6769609</v>
      </c>
      <c r="C109" s="90">
        <f>C77+C19+C37</f>
        <v>724908.92</v>
      </c>
      <c r="D109" s="125">
        <f t="shared" si="10"/>
        <v>0.10708283447389651</v>
      </c>
      <c r="E109" s="126">
        <f t="shared" si="11"/>
        <v>6044700.0800000001</v>
      </c>
      <c r="F109" s="86"/>
      <c r="G109" s="128"/>
    </row>
    <row r="110" spans="1:8" s="87" customFormat="1">
      <c r="A110" s="127" t="s">
        <v>45</v>
      </c>
      <c r="B110" s="90">
        <f>B14+B18+B42+B61</f>
        <v>17722474</v>
      </c>
      <c r="C110" s="90">
        <f>C14+C18+C42+C61</f>
        <v>3123958.4400000004</v>
      </c>
      <c r="D110" s="125">
        <f t="shared" si="10"/>
        <v>0.17627101272655277</v>
      </c>
      <c r="E110" s="126">
        <f t="shared" si="11"/>
        <v>14598515.559999999</v>
      </c>
      <c r="F110" s="86"/>
      <c r="G110" s="104"/>
    </row>
    <row r="111" spans="1:8" s="87" customFormat="1">
      <c r="A111" s="127" t="s">
        <v>60</v>
      </c>
      <c r="B111" s="90">
        <f t="shared" ref="B111:C111" si="14">B27+B35+B85</f>
        <v>36255817</v>
      </c>
      <c r="C111" s="90">
        <f t="shared" si="14"/>
        <v>6462170.96</v>
      </c>
      <c r="D111" s="125">
        <f t="shared" si="10"/>
        <v>0.17823818340654135</v>
      </c>
      <c r="E111" s="126">
        <f t="shared" si="11"/>
        <v>29793646.039999999</v>
      </c>
      <c r="F111" s="86"/>
      <c r="G111" s="104"/>
      <c r="H111" s="105"/>
    </row>
    <row r="112" spans="1:8" s="87" customFormat="1">
      <c r="A112" s="127" t="s">
        <v>55</v>
      </c>
      <c r="B112" s="90">
        <f t="shared" ref="B112:C112" si="15">B89+B33+B25</f>
        <v>5705782</v>
      </c>
      <c r="C112" s="90">
        <f t="shared" si="15"/>
        <v>1107975.3500000001</v>
      </c>
      <c r="D112" s="125">
        <f t="shared" si="10"/>
        <v>0.19418466215498595</v>
      </c>
      <c r="E112" s="126">
        <f t="shared" si="11"/>
        <v>4597806.6500000004</v>
      </c>
      <c r="F112" s="86"/>
      <c r="G112" s="104"/>
    </row>
    <row r="113" spans="1:7" s="87" customFormat="1">
      <c r="A113" s="127" t="s">
        <v>51</v>
      </c>
      <c r="B113" s="90">
        <f t="shared" ref="B113:C113" si="16">B93+B34</f>
        <v>989801</v>
      </c>
      <c r="C113" s="90">
        <f t="shared" si="16"/>
        <v>344483.15</v>
      </c>
      <c r="D113" s="125">
        <f t="shared" si="10"/>
        <v>0.34803273587317046</v>
      </c>
      <c r="E113" s="126">
        <f t="shared" si="11"/>
        <v>645317.85</v>
      </c>
      <c r="F113" s="86"/>
      <c r="G113" s="104"/>
    </row>
    <row r="114" spans="1:7" s="87" customFormat="1">
      <c r="A114" s="127" t="s">
        <v>57</v>
      </c>
      <c r="B114" s="90">
        <f t="shared" ref="B114:C114" si="17">B36</f>
        <v>29546</v>
      </c>
      <c r="C114" s="90">
        <f t="shared" si="17"/>
        <v>654.95000000000005</v>
      </c>
      <c r="D114" s="125">
        <f>IFERROR(C114/B114,"-")</f>
        <v>2.2167129222229746E-2</v>
      </c>
      <c r="E114" s="126">
        <f t="shared" si="11"/>
        <v>28891.05</v>
      </c>
      <c r="F114" s="86"/>
      <c r="G114" s="104"/>
    </row>
    <row r="115" spans="1:7" s="87" customFormat="1">
      <c r="A115" s="127" t="s">
        <v>58</v>
      </c>
      <c r="B115" s="90">
        <f>B41+B21</f>
        <v>6328679</v>
      </c>
      <c r="C115" s="90">
        <f>C41+C21</f>
        <v>46413.73</v>
      </c>
      <c r="D115" s="125">
        <f t="shared" ref="D115:D119" si="18">IFERROR(C115/B115,"-")</f>
        <v>7.3338733091060553E-3</v>
      </c>
      <c r="E115" s="126">
        <f t="shared" si="11"/>
        <v>6282265.2699999996</v>
      </c>
      <c r="F115" s="86"/>
      <c r="G115" s="104"/>
    </row>
    <row r="116" spans="1:7" s="87" customFormat="1">
      <c r="A116" s="127" t="s">
        <v>56</v>
      </c>
      <c r="B116" s="90">
        <f t="shared" ref="B116:C116" si="19">B13+B26</f>
        <v>2533600</v>
      </c>
      <c r="C116" s="90">
        <f t="shared" si="19"/>
        <v>114264.32000000001</v>
      </c>
      <c r="D116" s="125">
        <f t="shared" si="18"/>
        <v>4.5099589516892961E-2</v>
      </c>
      <c r="E116" s="126">
        <f t="shared" si="11"/>
        <v>2419335.6800000002</v>
      </c>
      <c r="F116" s="86"/>
      <c r="G116" s="104"/>
    </row>
    <row r="117" spans="1:7" s="87" customFormat="1">
      <c r="A117" s="127" t="s">
        <v>49</v>
      </c>
      <c r="B117" s="90">
        <f t="shared" ref="B117:C117" si="20">B23</f>
        <v>446731</v>
      </c>
      <c r="C117" s="90">
        <f t="shared" si="20"/>
        <v>6310.45</v>
      </c>
      <c r="D117" s="125">
        <f t="shared" si="18"/>
        <v>1.41258385919043E-2</v>
      </c>
      <c r="E117" s="126">
        <f t="shared" si="11"/>
        <v>440420.55</v>
      </c>
      <c r="F117" s="86"/>
      <c r="G117" s="104"/>
    </row>
    <row r="118" spans="1:7" s="87" customFormat="1" outlineLevel="1">
      <c r="A118" s="127" t="s">
        <v>59</v>
      </c>
      <c r="B118" s="90">
        <f>B24</f>
        <v>300000</v>
      </c>
      <c r="C118" s="90">
        <f>C24</f>
        <v>164997.84</v>
      </c>
      <c r="D118" s="125">
        <f t="shared" si="18"/>
        <v>0.54999279999999995</v>
      </c>
      <c r="E118" s="126">
        <f t="shared" si="11"/>
        <v>135002.16</v>
      </c>
      <c r="F118" s="86"/>
      <c r="G118" s="104"/>
    </row>
    <row r="119" spans="1:7" s="87" customFormat="1" outlineLevel="1">
      <c r="A119" s="127" t="s">
        <v>50</v>
      </c>
      <c r="B119" s="90">
        <f t="shared" ref="B119:C119" si="21">B38</f>
        <v>0</v>
      </c>
      <c r="C119" s="90">
        <f t="shared" si="21"/>
        <v>0</v>
      </c>
      <c r="D119" s="125" t="str">
        <f t="shared" si="18"/>
        <v>-</v>
      </c>
      <c r="E119" s="126">
        <f t="shared" si="11"/>
        <v>0</v>
      </c>
      <c r="F119" s="86"/>
      <c r="G119" s="104"/>
    </row>
    <row r="120" spans="1:7" s="87" customFormat="1">
      <c r="A120" s="129" t="s">
        <v>18</v>
      </c>
      <c r="B120" s="130">
        <f>B103+B104+B105+B106+B107+B108+B109+B110+B111+B112+B113+B114+B115+B116+B117+B119+B118</f>
        <v>565829564</v>
      </c>
      <c r="C120" s="130">
        <f>C103+C104+C105+C106+C107+C108+C109+C110+C111+C112+C113+C114+C115+C116+C117+C119+C118</f>
        <v>186812513.91999996</v>
      </c>
      <c r="D120" s="131">
        <f>C120/B120</f>
        <v>0.33015686313626402</v>
      </c>
      <c r="E120" s="132">
        <f t="shared" si="11"/>
        <v>379017050.08000004</v>
      </c>
      <c r="F120" s="86"/>
    </row>
    <row r="121" spans="1:7" s="87" customFormat="1">
      <c r="A121" s="178"/>
      <c r="B121" s="179"/>
      <c r="C121" s="179"/>
      <c r="D121" s="179"/>
      <c r="E121" s="179"/>
      <c r="F121" s="86"/>
    </row>
    <row r="122" spans="1:7">
      <c r="A122" s="133"/>
      <c r="B122" s="133"/>
      <c r="C122" s="133"/>
      <c r="D122" s="133"/>
      <c r="E122" s="133"/>
    </row>
    <row r="128" spans="1:7">
      <c r="C128" s="62"/>
    </row>
  </sheetData>
  <mergeCells count="7">
    <mergeCell ref="A121:E121"/>
    <mergeCell ref="A10:E10"/>
    <mergeCell ref="A2:E2"/>
    <mergeCell ref="I6:I7"/>
    <mergeCell ref="A43:E43"/>
    <mergeCell ref="A50:E50"/>
    <mergeCell ref="A100:E100"/>
  </mergeCells>
  <printOptions horizontalCentered="1"/>
  <pageMargins left="0.31496062992125984" right="0.31496062992125984" top="0.19685039370078741" bottom="0.19685039370078741" header="0.19685039370078741" footer="0.19685039370078741"/>
  <pageSetup paperSize="9" scale="93" fitToHeight="0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F2:R8"/>
  <sheetViews>
    <sheetView workbookViewId="0">
      <selection activeCell="I7" sqref="I7"/>
    </sheetView>
  </sheetViews>
  <sheetFormatPr defaultRowHeight="14.5"/>
  <cols>
    <col min="6" max="6" width="36" customWidth="1"/>
    <col min="7" max="7" width="12.6328125" customWidth="1"/>
    <col min="8" max="8" width="12.7265625" customWidth="1"/>
    <col min="9" max="9" width="11.08984375" customWidth="1"/>
    <col min="10" max="10" width="12.26953125" customWidth="1"/>
    <col min="11" max="11" width="11.81640625" customWidth="1"/>
    <col min="12" max="12" width="11.26953125" customWidth="1"/>
    <col min="13" max="14" width="10.81640625" bestFit="1" customWidth="1"/>
    <col min="15" max="15" width="11.6328125" bestFit="1" customWidth="1"/>
    <col min="16" max="16" width="10.81640625" bestFit="1" customWidth="1"/>
    <col min="17" max="17" width="12.7265625" customWidth="1"/>
    <col min="18" max="18" width="12.08984375" customWidth="1"/>
  </cols>
  <sheetData>
    <row r="2" spans="6:18">
      <c r="F2" s="14"/>
      <c r="G2" s="14" t="s">
        <v>122</v>
      </c>
      <c r="H2" s="14" t="s">
        <v>123</v>
      </c>
      <c r="I2" s="14" t="s">
        <v>124</v>
      </c>
      <c r="J2" s="14" t="s">
        <v>125</v>
      </c>
      <c r="K2" s="14" t="s">
        <v>126</v>
      </c>
      <c r="L2" s="14" t="s">
        <v>127</v>
      </c>
      <c r="M2" s="14" t="s">
        <v>128</v>
      </c>
      <c r="N2" s="14" t="s">
        <v>129</v>
      </c>
      <c r="O2" s="14" t="s">
        <v>130</v>
      </c>
      <c r="P2" s="14" t="s">
        <v>131</v>
      </c>
      <c r="Q2" s="14" t="s">
        <v>132</v>
      </c>
      <c r="R2" s="14" t="s">
        <v>133</v>
      </c>
    </row>
    <row r="3" spans="6:18">
      <c r="F3" s="14" t="s">
        <v>134</v>
      </c>
      <c r="G3" s="15">
        <v>54025119.180000015</v>
      </c>
      <c r="H3" s="15">
        <v>108653254.52999997</v>
      </c>
      <c r="I3" s="15">
        <v>186812513.91999996</v>
      </c>
      <c r="J3" s="15"/>
      <c r="K3" s="15"/>
      <c r="L3" s="15"/>
      <c r="M3" s="15"/>
      <c r="N3" s="15"/>
      <c r="O3" s="15"/>
      <c r="P3" s="15"/>
      <c r="Q3" s="15"/>
      <c r="R3" s="15"/>
    </row>
    <row r="4" spans="6:18">
      <c r="F4" s="14" t="s">
        <v>154</v>
      </c>
      <c r="G4" s="15">
        <v>54025119.180000015</v>
      </c>
      <c r="H4" s="15">
        <f>H3-G4</f>
        <v>54628135.349999957</v>
      </c>
      <c r="I4" s="15">
        <f>I3-H3</f>
        <v>78159259.389999986</v>
      </c>
      <c r="J4" s="15"/>
      <c r="K4" s="15"/>
      <c r="L4" s="15"/>
      <c r="M4" s="15"/>
      <c r="N4" s="15"/>
      <c r="O4" s="15"/>
      <c r="P4" s="15"/>
      <c r="Q4" s="15"/>
      <c r="R4" s="15"/>
    </row>
    <row r="5" spans="6:18">
      <c r="F5" s="14" t="s">
        <v>144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>
        <v>720085607.69425046</v>
      </c>
    </row>
    <row r="7" spans="6:18">
      <c r="H7" s="11"/>
    </row>
    <row r="8" spans="6:18">
      <c r="I8" s="11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26"/>
  <sheetViews>
    <sheetView zoomScale="110" zoomScaleNormal="110" zoomScaleSheetLayoutView="100" workbookViewId="0">
      <selection activeCell="F14" sqref="F14"/>
    </sheetView>
  </sheetViews>
  <sheetFormatPr defaultColWidth="9.08984375" defaultRowHeight="15.5"/>
  <cols>
    <col min="1" max="1" width="22.81640625" style="17" customWidth="1"/>
    <col min="2" max="2" width="16.26953125" style="17" hidden="1" customWidth="1"/>
    <col min="3" max="3" width="15.36328125" style="62" customWidth="1"/>
    <col min="4" max="4" width="13.26953125" style="17" customWidth="1"/>
    <col min="5" max="5" width="14.7265625" style="17" customWidth="1"/>
    <col min="6" max="6" width="14.26953125" style="17" customWidth="1"/>
    <col min="7" max="7" width="15.81640625" style="17" customWidth="1"/>
    <col min="8" max="8" width="17" style="17" customWidth="1"/>
    <col min="9" max="9" width="13.6328125" style="17" customWidth="1"/>
    <col min="10" max="16384" width="9.08984375" style="17"/>
  </cols>
  <sheetData>
    <row r="1" spans="1:14" ht="18.5">
      <c r="A1" s="49"/>
      <c r="B1" s="50"/>
      <c r="C1" s="50"/>
      <c r="D1" s="50"/>
      <c r="F1" s="51"/>
    </row>
    <row r="2" spans="1:14" ht="57" customHeight="1">
      <c r="A2" s="185" t="s">
        <v>146</v>
      </c>
      <c r="B2" s="185"/>
      <c r="C2" s="185"/>
      <c r="D2" s="185"/>
      <c r="E2" s="185"/>
      <c r="F2" s="185"/>
    </row>
    <row r="3" spans="1:14" ht="21" customHeight="1" thickBot="1">
      <c r="A3" s="146" t="s">
        <v>155</v>
      </c>
      <c r="B3" s="147"/>
      <c r="C3" s="147"/>
      <c r="D3" s="147"/>
      <c r="E3" s="147"/>
      <c r="F3" s="147"/>
    </row>
    <row r="4" spans="1:14" ht="46.5">
      <c r="A4" s="52" t="s">
        <v>2</v>
      </c>
      <c r="B4" s="53" t="s">
        <v>3</v>
      </c>
      <c r="C4" s="54" t="s">
        <v>147</v>
      </c>
      <c r="D4" s="54" t="s">
        <v>156</v>
      </c>
      <c r="E4" s="54" t="s">
        <v>19</v>
      </c>
      <c r="F4" s="55" t="s">
        <v>135</v>
      </c>
    </row>
    <row r="5" spans="1:14" ht="15.75" hidden="1" customHeight="1">
      <c r="A5" s="56">
        <v>1</v>
      </c>
      <c r="B5" s="57">
        <v>2</v>
      </c>
      <c r="C5" s="58"/>
      <c r="D5" s="18">
        <v>4</v>
      </c>
      <c r="E5" s="18" t="s">
        <v>4</v>
      </c>
      <c r="F5" s="59" t="s">
        <v>5</v>
      </c>
    </row>
    <row r="6" spans="1:14">
      <c r="A6" s="56">
        <v>1</v>
      </c>
      <c r="B6" s="57">
        <v>2</v>
      </c>
      <c r="C6" s="58">
        <v>2</v>
      </c>
      <c r="D6" s="60">
        <v>3</v>
      </c>
      <c r="E6" s="60" t="s">
        <v>138</v>
      </c>
      <c r="F6" s="61" t="s">
        <v>139</v>
      </c>
    </row>
    <row r="7" spans="1:14" ht="16" thickBot="1">
      <c r="A7" s="148" t="s">
        <v>61</v>
      </c>
      <c r="B7" s="149"/>
      <c r="C7" s="150">
        <f>SUM(C8:C14)</f>
        <v>3223541</v>
      </c>
      <c r="D7" s="150">
        <f>SUM(D8:D14)</f>
        <v>355492.39</v>
      </c>
      <c r="E7" s="151">
        <f t="shared" ref="E7:E14" si="0">D7/C7</f>
        <v>0.11028008950405781</v>
      </c>
      <c r="F7" s="152">
        <f>C7-D7</f>
        <v>2868048.61</v>
      </c>
      <c r="G7" s="62"/>
      <c r="H7" s="62"/>
    </row>
    <row r="8" spans="1:14">
      <c r="A8" s="153" t="s">
        <v>117</v>
      </c>
      <c r="B8" s="154"/>
      <c r="C8" s="155">
        <v>1641123</v>
      </c>
      <c r="D8" s="155">
        <v>56224.06</v>
      </c>
      <c r="E8" s="156">
        <f>D8/C8</f>
        <v>3.4259504010363637E-2</v>
      </c>
      <c r="F8" s="157">
        <f t="shared" ref="F8:F14" si="1">C8-D8</f>
        <v>1584898.94</v>
      </c>
      <c r="G8" s="63"/>
      <c r="H8" s="62"/>
    </row>
    <row r="9" spans="1:14">
      <c r="A9" s="144" t="s">
        <v>120</v>
      </c>
      <c r="B9" s="64"/>
      <c r="C9" s="65">
        <v>498644</v>
      </c>
      <c r="D9" s="65">
        <v>155438.66</v>
      </c>
      <c r="E9" s="66">
        <f t="shared" si="0"/>
        <v>0.31172271199493023</v>
      </c>
      <c r="F9" s="67">
        <f t="shared" si="1"/>
        <v>343205.33999999997</v>
      </c>
      <c r="G9" s="63"/>
      <c r="H9" s="62"/>
    </row>
    <row r="10" spans="1:14">
      <c r="A10" s="144" t="s">
        <v>116</v>
      </c>
      <c r="B10" s="64"/>
      <c r="C10" s="65">
        <v>315253</v>
      </c>
      <c r="D10" s="65">
        <v>30103.55</v>
      </c>
      <c r="E10" s="66">
        <f t="shared" si="0"/>
        <v>9.5490130149435526E-2</v>
      </c>
      <c r="F10" s="67">
        <f t="shared" si="1"/>
        <v>285149.45</v>
      </c>
      <c r="G10" s="63"/>
      <c r="H10" s="62"/>
    </row>
    <row r="11" spans="1:14">
      <c r="A11" s="144" t="s">
        <v>118</v>
      </c>
      <c r="B11" s="64"/>
      <c r="C11" s="65">
        <v>255881</v>
      </c>
      <c r="D11" s="65">
        <v>25357.22</v>
      </c>
      <c r="E11" s="66">
        <f t="shared" si="0"/>
        <v>9.9097705574075448E-2</v>
      </c>
      <c r="F11" s="67">
        <f t="shared" si="1"/>
        <v>230523.78</v>
      </c>
      <c r="G11" s="63"/>
      <c r="H11" s="62"/>
    </row>
    <row r="12" spans="1:14">
      <c r="A12" s="144" t="s">
        <v>119</v>
      </c>
      <c r="B12" s="64"/>
      <c r="C12" s="65">
        <v>237120</v>
      </c>
      <c r="D12" s="65">
        <v>42460.61</v>
      </c>
      <c r="E12" s="66">
        <f t="shared" si="0"/>
        <v>0.17906802462887988</v>
      </c>
      <c r="F12" s="67">
        <f t="shared" si="1"/>
        <v>194659.39</v>
      </c>
      <c r="G12" s="63"/>
      <c r="H12" s="62"/>
    </row>
    <row r="13" spans="1:14">
      <c r="A13" s="163" t="s">
        <v>140</v>
      </c>
      <c r="B13" s="64"/>
      <c r="C13" s="65">
        <v>203420</v>
      </c>
      <c r="D13" s="65">
        <v>27992.07</v>
      </c>
      <c r="E13" s="66">
        <f t="shared" si="0"/>
        <v>0.13760726575557958</v>
      </c>
      <c r="F13" s="67">
        <f t="shared" si="1"/>
        <v>175427.93</v>
      </c>
      <c r="G13" s="63"/>
      <c r="H13" s="62"/>
    </row>
    <row r="14" spans="1:14" ht="16" thickBot="1">
      <c r="A14" s="164" t="s">
        <v>157</v>
      </c>
      <c r="B14" s="71"/>
      <c r="C14" s="72">
        <v>72100</v>
      </c>
      <c r="D14" s="72">
        <v>17916.22</v>
      </c>
      <c r="E14" s="162">
        <f t="shared" si="0"/>
        <v>0.24849126213592235</v>
      </c>
      <c r="F14" s="73">
        <f t="shared" si="1"/>
        <v>54183.78</v>
      </c>
      <c r="G14" s="63"/>
      <c r="H14" s="62"/>
    </row>
    <row r="15" spans="1:14">
      <c r="A15" s="167" t="s">
        <v>158</v>
      </c>
      <c r="C15" s="17"/>
      <c r="G15" s="62"/>
      <c r="H15" s="62"/>
    </row>
    <row r="16" spans="1:14">
      <c r="C16" s="17"/>
      <c r="E16" s="49"/>
      <c r="G16" s="68"/>
      <c r="H16" s="69"/>
      <c r="I16" s="69"/>
      <c r="N16" s="70"/>
    </row>
    <row r="17" spans="1:14">
      <c r="C17" s="17"/>
      <c r="E17" s="49"/>
      <c r="G17" s="68"/>
      <c r="H17" s="69"/>
      <c r="I17" s="69"/>
      <c r="N17" s="70"/>
    </row>
    <row r="18" spans="1:14">
      <c r="C18" s="17"/>
      <c r="G18" s="68"/>
      <c r="H18" s="69"/>
      <c r="I18" s="69"/>
      <c r="N18" s="70"/>
    </row>
    <row r="19" spans="1:14">
      <c r="C19" s="17"/>
      <c r="G19" s="68"/>
      <c r="H19" s="69"/>
      <c r="I19" s="69"/>
      <c r="N19" s="70"/>
    </row>
    <row r="20" spans="1:14" s="74" customFormat="1">
      <c r="G20" s="75"/>
      <c r="H20" s="76"/>
      <c r="K20" s="77"/>
    </row>
    <row r="21" spans="1:14" s="74" customFormat="1">
      <c r="A21" s="78"/>
      <c r="B21" s="78"/>
      <c r="C21" s="78"/>
      <c r="D21" s="78"/>
      <c r="E21" s="78"/>
      <c r="F21" s="78"/>
      <c r="G21" s="75"/>
      <c r="H21" s="76"/>
      <c r="K21" s="77"/>
    </row>
    <row r="22" spans="1:14">
      <c r="A22" s="187"/>
      <c r="B22" s="187"/>
      <c r="C22" s="187"/>
      <c r="D22" s="187"/>
      <c r="E22" s="187"/>
      <c r="F22" s="187"/>
      <c r="G22" s="49"/>
    </row>
    <row r="23" spans="1:14" ht="18.75" customHeight="1">
      <c r="A23" s="186"/>
      <c r="B23" s="186"/>
      <c r="C23" s="186"/>
      <c r="D23" s="186"/>
      <c r="E23" s="186"/>
      <c r="F23" s="186"/>
      <c r="G23" s="49"/>
    </row>
    <row r="24" spans="1:14">
      <c r="A24" s="49"/>
      <c r="B24" s="49"/>
      <c r="C24" s="49"/>
      <c r="D24" s="49"/>
      <c r="E24" s="49"/>
      <c r="F24" s="49"/>
      <c r="G24" s="49"/>
    </row>
    <row r="25" spans="1:14">
      <c r="A25" s="49"/>
      <c r="B25" s="49"/>
      <c r="C25" s="79"/>
      <c r="D25" s="49"/>
      <c r="E25" s="49"/>
      <c r="F25" s="49"/>
      <c r="G25" s="49"/>
    </row>
    <row r="26" spans="1:14">
      <c r="A26" s="49"/>
      <c r="B26" s="49"/>
      <c r="C26" s="79"/>
      <c r="D26" s="49"/>
      <c r="E26" s="49"/>
      <c r="F26" s="49"/>
      <c r="G26" s="49"/>
    </row>
  </sheetData>
  <sortState ref="A8:F14">
    <sortCondition descending="1" ref="F8:F14"/>
  </sortState>
  <mergeCells count="3">
    <mergeCell ref="A2:F2"/>
    <mergeCell ref="A23:F23"/>
    <mergeCell ref="A22:F22"/>
  </mergeCells>
  <printOptions horizontalCentered="1"/>
  <pageMargins left="0.23622047244094491" right="0.23622047244094491" top="0.35433070866141736" bottom="0.74803149606299213" header="0.31496062992125984" footer="0.31496062992125984"/>
  <pageSetup paperSize="9" orientation="portrait" r:id="rId1"/>
  <headerFooter>
    <oddFooter>&amp;C&amp;P/&amp;N</oddFoot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Darblapas</vt:lpstr>
      </vt:variant>
      <vt:variant>
        <vt:i4>4</vt:i4>
      </vt:variant>
      <vt:variant>
        <vt:lpstr>Diagrammas</vt:lpstr>
      </vt:variant>
      <vt:variant>
        <vt:i4>1</vt:i4>
      </vt:variant>
      <vt:variant>
        <vt:lpstr>Diapazoni ar nosaukumiem</vt:lpstr>
      </vt:variant>
      <vt:variant>
        <vt:i4>4</vt:i4>
      </vt:variant>
    </vt:vector>
  </HeadingPairs>
  <TitlesOfParts>
    <vt:vector size="9" baseType="lpstr">
      <vt:lpstr>1_ESfondi_14-20</vt:lpstr>
      <vt:lpstr>Darba_ESfondi_nekartots_14-20</vt:lpstr>
      <vt:lpstr>Budžeta dinamika 14-20</vt:lpstr>
      <vt:lpstr>2_EEZ_NOR detal</vt:lpstr>
      <vt:lpstr>Budžeta_dinamika_14-20_G</vt:lpstr>
      <vt:lpstr>'1_ESfondi_14-20'!Drukas_apgabals</vt:lpstr>
      <vt:lpstr>'2_EEZ_NOR detal'!Drukas_apgabals</vt:lpstr>
      <vt:lpstr>'Darba_ESfondi_nekartots_14-20'!Drukas_apgabals</vt:lpstr>
      <vt:lpstr>'2_EEZ_NOR detal'!Drukāt_virsrakstus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es-dolbu</dc:creator>
  <cp:lastModifiedBy>Maris Liopa</cp:lastModifiedBy>
  <cp:lastPrinted>2019-11-19T10:03:25Z</cp:lastPrinted>
  <dcterms:created xsi:type="dcterms:W3CDTF">2009-07-09T05:56:57Z</dcterms:created>
  <dcterms:modified xsi:type="dcterms:W3CDTF">2020-04-23T09:53:54Z</dcterms:modified>
</cp:coreProperties>
</file>